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firstSheet="1" activeTab="1"/>
  </bookViews>
  <sheets>
    <sheet name="ORÇ-GLOBAL" sheetId="1" state="hidden" r:id="rId1"/>
    <sheet name="CONSOLIDADO" sheetId="2" r:id="rId2"/>
    <sheet name="PLANILHA SERVIÇOS " sheetId="3" r:id="rId3"/>
  </sheets>
  <definedNames>
    <definedName name="_ST16" localSheetId="2">#N/A</definedName>
    <definedName name="_ST16">#N/A</definedName>
    <definedName name="_xlnm.Print_Area" localSheetId="1">'CONSOLIDADO'!$A$1:$N$41</definedName>
    <definedName name="_xlnm.Print_Area" localSheetId="2">'PLANILHA SERVIÇOS '!$A$1:$G$64</definedName>
    <definedName name="_xlnm.Print_Area_0" localSheetId="1">'CONSOLIDADO'!$A$1:$G$14</definedName>
    <definedName name="_xlnm.Print_Area_0" localSheetId="2">'PLANILHA SERVIÇOS '!$A$1:$G$64</definedName>
    <definedName name="AC">#N/A</definedName>
    <definedName name="_xlnm.Print_Area" localSheetId="1">'CONSOLIDADO'!$A$1:$H$37</definedName>
    <definedName name="_xlnm.Print_Area" localSheetId="2">'PLANILHA SERVIÇOS '!$A$1:$E$64</definedName>
    <definedName name="DF">#N/A</definedName>
    <definedName name="Excel_BuiltIn__FilterDatabase_1" localSheetId="2">"#ref!"</definedName>
    <definedName name="Excel_BuiltIn__FilterDatabase_1">"#ref!"</definedName>
    <definedName name="Excel_BuiltIn_Print_Titles_1_1" localSheetId="2">"#ref!"</definedName>
    <definedName name="Excel_BuiltIn_Print_Titles_1_1">"#ref!"</definedName>
    <definedName name="LU">#N/A</definedName>
    <definedName name="RI">#N/A</definedName>
    <definedName name="TR">#N/A</definedName>
  </definedNames>
  <calcPr fullCalcOnLoad="1"/>
</workbook>
</file>

<file path=xl/sharedStrings.xml><?xml version="1.0" encoding="utf-8"?>
<sst xmlns="http://schemas.openxmlformats.org/spreadsheetml/2006/main" count="378" uniqueCount="118">
  <si>
    <t>ORÇAMENTO</t>
  </si>
  <si>
    <t>PROP:  PREFEITURA MUNICIPAL DE PACUJA-CE</t>
  </si>
  <si>
    <t>OBRA: PAVIMENTAÇÃO POLIEDRICA E PONTES DE ACESSO</t>
  </si>
  <si>
    <t>LOCAL: DIVERSAS RUAS -BARRO BRANCO - SEDE</t>
  </si>
  <si>
    <t>DATA: ABRIL/2014</t>
  </si>
  <si>
    <t xml:space="preserve"> 022.1 - DESONERADA – TABELA UNIFICADA SEINFRA</t>
  </si>
  <si>
    <t>PAVIMENTAÇÕES</t>
  </si>
  <si>
    <t>RUAS</t>
  </si>
  <si>
    <t>ITEM</t>
  </si>
  <si>
    <t>COD.</t>
  </si>
  <si>
    <t>DISCRIMINAÇÃO DOS SERVIÇOS</t>
  </si>
  <si>
    <t>UNID</t>
  </si>
  <si>
    <t>QUANT.</t>
  </si>
  <si>
    <t>P.UNIT.</t>
  </si>
  <si>
    <t>P.TOTAL</t>
  </si>
  <si>
    <t>1.0</t>
  </si>
  <si>
    <t>SERVIÇOS  PRELIMINARES</t>
  </si>
  <si>
    <t>1.1</t>
  </si>
  <si>
    <t>C4541</t>
  </si>
  <si>
    <t>PLACA PADRÃO, TIPO BANNER</t>
  </si>
  <si>
    <t>M2</t>
  </si>
  <si>
    <t>1.2</t>
  </si>
  <si>
    <t>C3233</t>
  </si>
  <si>
    <t>REGULARIZAÇÃO DO SUB-LEITO</t>
  </si>
  <si>
    <t>1.3</t>
  </si>
  <si>
    <t>C2873</t>
  </si>
  <si>
    <t>LOCAÇÃO DA OBRA COM AUXÍLIO TOPOGRÁFICO (ÁREA ATÉ 5000 M2)</t>
  </si>
  <si>
    <t>SUB-TOTAL</t>
  </si>
  <si>
    <t>2.0</t>
  </si>
  <si>
    <t>PAVIMENTAÇÃO DO SISTEMA VIÁRIO</t>
  </si>
  <si>
    <t>2.1</t>
  </si>
  <si>
    <t>C2895</t>
  </si>
  <si>
    <t>PAVIMENTAÇÃO EM PEDRA TOSCA C/ REJUNTAMENTO (AGREGADO ADQUIRIDO)</t>
  </si>
  <si>
    <t>3.0</t>
  </si>
  <si>
    <t>DRENAGEM</t>
  </si>
  <si>
    <t>3.1</t>
  </si>
  <si>
    <t>C0367</t>
  </si>
  <si>
    <t>BANQUETA/ MEIO FIO DE CONCRETO PRÉ-MOLDADO (1,00x0,25x0,15m)</t>
  </si>
  <si>
    <t>M</t>
  </si>
  <si>
    <t>4.0</t>
  </si>
  <si>
    <t>SERVIÇOS COMPLEMENTARES</t>
  </si>
  <si>
    <t>4.1</t>
  </si>
  <si>
    <t>C3447</t>
  </si>
  <si>
    <t>LIMPEZA DE PISO EM ÁREA URBANIZADA</t>
  </si>
  <si>
    <t>TOTAL PAVIMENTAÇÕES</t>
  </si>
  <si>
    <t>PONTES DE ACESSO</t>
  </si>
  <si>
    <t>RUA: JOSE RODRIGUES DE CASTRO</t>
  </si>
  <si>
    <t>SERVIÇOS  PRELIMINARES E COMPLEMENTARES</t>
  </si>
  <si>
    <t>C4281</t>
  </si>
  <si>
    <t>FORMA P/ CONCRETO "IN LOCO" (FABRICAÇÃO)</t>
  </si>
  <si>
    <t>C0213</t>
  </si>
  <si>
    <t>ARMADURA CA-25 GROSSA D= 12,5 A 25,0mm</t>
  </si>
  <si>
    <t>KG</t>
  </si>
  <si>
    <t>C0218</t>
  </si>
  <si>
    <t>ARMADURA CA-60 MÉDIA D= 6,4 A 9,5mm</t>
  </si>
  <si>
    <t>1.4</t>
  </si>
  <si>
    <t>C3275</t>
  </si>
  <si>
    <t>CONCRETO p/VIBRAÇÃO Fck=35MPa C/ AGREGADO PRODUZIDO S/ TRANSPORTE</t>
  </si>
  <si>
    <t>M3</t>
  </si>
  <si>
    <t>RUA: BELMONTE</t>
  </si>
  <si>
    <t>RUA: JOÃO BATISTA FARIAS</t>
  </si>
  <si>
    <t>RUA: FRANCISCO FURTADO DO NASCIMENTO</t>
  </si>
  <si>
    <t>TOTAL  PONTES DE ACESSO</t>
  </si>
  <si>
    <t>TOTAL PARCIAL</t>
  </si>
  <si>
    <t>BDI 25,11%</t>
  </si>
  <si>
    <t>ADIMINISTRAÇÃO DA OBRA 3,59%</t>
  </si>
  <si>
    <t>TOTAL  GERAL</t>
  </si>
  <si>
    <t>IMPORTA O PRESENTE ORÇAMENTO EM 562.080,65(QUINHENTOS E SESSENTA E DOIS MIL, OITENTA REAIS E SESSETNA E CINCO CENTAVOS).</t>
  </si>
  <si>
    <t>COMPOSIÇÃO DE BDI 23,11%</t>
  </si>
  <si>
    <t>%</t>
  </si>
  <si>
    <t>GARANTIA</t>
  </si>
  <si>
    <t>RISCO</t>
  </si>
  <si>
    <t>DESPESAS FINANCEIRAS</t>
  </si>
  <si>
    <t>ADMINISTRAÇÃO CENTRAL</t>
  </si>
  <si>
    <t>TRIBUTOS</t>
  </si>
  <si>
    <t>LUCROS</t>
  </si>
  <si>
    <t>VALOR DO BDI</t>
  </si>
  <si>
    <t>LOGOMARCA</t>
  </si>
  <si>
    <t>ORÇAMENTO CONSOLIDADO</t>
  </si>
  <si>
    <t>PROP:  PREFEITURA MUNICIPAL DE XXXX</t>
  </si>
  <si>
    <t>OBRA: PAVIMENTAÇÃO EM PEDRA TOSCA XXXX</t>
  </si>
  <si>
    <t xml:space="preserve">LOCAL: </t>
  </si>
  <si>
    <t xml:space="preserve">DATA: </t>
  </si>
  <si>
    <t>BDI=XX,XX%</t>
  </si>
  <si>
    <t xml:space="preserve"> 024.1 - DESONERADA – TABELA UNIFICADA SEINFRA</t>
  </si>
  <si>
    <t>DESCRIÇÃO DOS SERVIÇOS</t>
  </si>
  <si>
    <t>VALOR UNI.</t>
  </si>
  <si>
    <t>VALOR UNI. COM BDI</t>
  </si>
  <si>
    <t xml:space="preserve">VALOR TOTAL </t>
  </si>
  <si>
    <t>ADMINISTRAÇÃO DA OBRA</t>
  </si>
  <si>
    <t>-</t>
  </si>
  <si>
    <t>ADMINISTRAÇÃO DA OBRA 3,59%</t>
  </si>
  <si>
    <t>MÊS</t>
  </si>
  <si>
    <t>SERVIÇOS PRELIMINARES</t>
  </si>
  <si>
    <t>2.2</t>
  </si>
  <si>
    <t>C1937</t>
  </si>
  <si>
    <t>PLACAS PADRÃO DE OBRA</t>
  </si>
  <si>
    <t>C2896</t>
  </si>
  <si>
    <t>PAVIMENTAÇÃO EM PEDRA TOSCA S/ REJUNTAMENTO (AGREGADO ADQUIRIDO)</t>
  </si>
  <si>
    <t>3.2</t>
  </si>
  <si>
    <t>C0366</t>
  </si>
  <si>
    <t>BANQUETA /MEIO FIO DE CONCRETO P/ VIAS URBANAS (1,00x0,35x0,15m)</t>
  </si>
  <si>
    <t>3.3</t>
  </si>
  <si>
    <t>C1256</t>
  </si>
  <si>
    <t>ESCAVAÇÃO MANUAL CAMPO ABERTO EM TERRA ATÉ 2M</t>
  </si>
  <si>
    <t>3.4</t>
  </si>
  <si>
    <t>C0836</t>
  </si>
  <si>
    <t>CONCRETO NÃO ESTRUTURAL PREPARO MANUAL</t>
  </si>
  <si>
    <t>SERVIÇOS DIVERSOS</t>
  </si>
  <si>
    <t>PLANILHA DE SERVIÇOS</t>
  </si>
  <si>
    <t>PROP:PREFEITURA MUNICIPAL DE XXXXX</t>
  </si>
  <si>
    <t>LOCAL:</t>
  </si>
  <si>
    <t>DATA:</t>
  </si>
  <si>
    <t>RUA X1</t>
  </si>
  <si>
    <t>ESPECIFICAÇÃO</t>
  </si>
  <si>
    <t>BANQUETA/ MEIO FIO DE CONCRETO P/ VIAS URBANAS (1,00x0,35x0,15m)</t>
  </si>
  <si>
    <t>RUA X2</t>
  </si>
  <si>
    <t>RUA X3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</si>
</sst>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-[$R$-416]\ * #,##0.00_-;\-[$R$-416]\ * #,##0.00_-;_-[$R$-416]\ * \-??_-;_-@_-"/>
    <numFmt numFmtId="166" formatCode="#,###.00"/>
    <numFmt numFmtId="167" formatCode="[$R$-416]\ #,##0.00;[Red]\-[$R$-416]\ #,##0.00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9"/>
      <name val="Calibri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9"/>
      <color indexed="8"/>
      <name val="Arial"/>
      <family val="2"/>
    </font>
    <font>
      <b/>
      <sz val="9"/>
      <color indexed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5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0" fillId="0" borderId="0" applyBorder="0" applyProtection="0">
      <alignment/>
    </xf>
  </cellStyleXfs>
  <cellXfs count="16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34" borderId="13" xfId="0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right" vertical="center" wrapText="1"/>
    </xf>
    <xf numFmtId="164" fontId="7" fillId="0" borderId="13" xfId="60" applyFont="1" applyBorder="1" applyAlignment="1" applyProtection="1">
      <alignment vertical="center"/>
      <protection/>
    </xf>
    <xf numFmtId="4" fontId="2" fillId="0" borderId="0" xfId="0" applyNumberFormat="1" applyFont="1" applyBorder="1" applyAlignment="1">
      <alignment/>
    </xf>
    <xf numFmtId="164" fontId="3" fillId="35" borderId="13" xfId="60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8" fillId="36" borderId="13" xfId="0" applyFont="1" applyFill="1" applyBorder="1" applyAlignment="1">
      <alignment horizontal="left" vertical="center" wrapText="1"/>
    </xf>
    <xf numFmtId="164" fontId="7" fillId="33" borderId="13" xfId="60" applyFont="1" applyFill="1" applyBorder="1" applyAlignment="1" applyProtection="1">
      <alignment vertical="center"/>
      <protection/>
    </xf>
    <xf numFmtId="0" fontId="7" fillId="33" borderId="13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center" vertical="top" wrapText="1"/>
    </xf>
    <xf numFmtId="165" fontId="9" fillId="34" borderId="1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14" fillId="37" borderId="12" xfId="0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37" borderId="10" xfId="0" applyFont="1" applyFill="1" applyBorder="1" applyAlignment="1">
      <alignment vertical="center"/>
    </xf>
    <xf numFmtId="0" fontId="14" fillId="37" borderId="11" xfId="0" applyFont="1" applyFill="1" applyBorder="1" applyAlignment="1">
      <alignment vertical="center"/>
    </xf>
    <xf numFmtId="0" fontId="0" fillId="37" borderId="11" xfId="0" applyFont="1" applyFill="1" applyBorder="1" applyAlignment="1">
      <alignment vertical="center"/>
    </xf>
    <xf numFmtId="4" fontId="14" fillId="37" borderId="12" xfId="0" applyNumberFormat="1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17" fillId="38" borderId="13" xfId="0" applyFont="1" applyFill="1" applyBorder="1" applyAlignment="1">
      <alignment horizontal="center" vertical="center"/>
    </xf>
    <xf numFmtId="0" fontId="17" fillId="38" borderId="28" xfId="0" applyFont="1" applyFill="1" applyBorder="1" applyAlignment="1">
      <alignment horizontal="center" vertical="center" wrapText="1"/>
    </xf>
    <xf numFmtId="167" fontId="11" fillId="0" borderId="29" xfId="0" applyNumberFormat="1" applyFont="1" applyBorder="1" applyAlignment="1">
      <alignment/>
    </xf>
    <xf numFmtId="0" fontId="0" fillId="0" borderId="0" xfId="0" applyFill="1" applyAlignment="1">
      <alignment/>
    </xf>
    <xf numFmtId="4" fontId="11" fillId="0" borderId="0" xfId="0" applyNumberFormat="1" applyFont="1" applyFill="1" applyAlignment="1">
      <alignment/>
    </xf>
    <xf numFmtId="0" fontId="2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2" fillId="34" borderId="30" xfId="0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right"/>
    </xf>
    <xf numFmtId="167" fontId="0" fillId="0" borderId="30" xfId="0" applyNumberFormat="1" applyFont="1" applyFill="1" applyBorder="1" applyAlignment="1">
      <alignment/>
    </xf>
    <xf numFmtId="167" fontId="0" fillId="0" borderId="29" xfId="0" applyNumberFormat="1" applyFont="1" applyBorder="1" applyAlignment="1">
      <alignment/>
    </xf>
    <xf numFmtId="4" fontId="2" fillId="34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7" fillId="38" borderId="28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7" fontId="0" fillId="0" borderId="30" xfId="0" applyNumberFormat="1" applyFont="1" applyBorder="1" applyAlignment="1">
      <alignment/>
    </xf>
    <xf numFmtId="0" fontId="2" fillId="34" borderId="28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2" fillId="34" borderId="31" xfId="0" applyFont="1" applyFill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right"/>
    </xf>
    <xf numFmtId="167" fontId="0" fillId="0" borderId="26" xfId="0" applyNumberFormat="1" applyFont="1" applyBorder="1" applyAlignment="1">
      <alignment/>
    </xf>
    <xf numFmtId="167" fontId="0" fillId="0" borderId="32" xfId="0" applyNumberFormat="1" applyFont="1" applyBorder="1" applyAlignment="1">
      <alignment/>
    </xf>
    <xf numFmtId="167" fontId="11" fillId="39" borderId="3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17" fillId="38" borderId="34" xfId="0" applyFont="1" applyFill="1" applyBorder="1" applyAlignment="1">
      <alignment horizontal="center" vertical="center"/>
    </xf>
    <xf numFmtId="0" fontId="17" fillId="38" borderId="10" xfId="0" applyFont="1" applyFill="1" applyBorder="1" applyAlignment="1">
      <alignment horizontal="center" vertical="center" wrapText="1"/>
    </xf>
    <xf numFmtId="0" fontId="17" fillId="38" borderId="11" xfId="0" applyFont="1" applyFill="1" applyBorder="1" applyAlignment="1">
      <alignment vertical="center" wrapText="1"/>
    </xf>
    <xf numFmtId="0" fontId="2" fillId="38" borderId="11" xfId="0" applyFont="1" applyFill="1" applyBorder="1" applyAlignment="1">
      <alignment horizontal="center" vertical="center" wrapText="1"/>
    </xf>
    <xf numFmtId="4" fontId="2" fillId="38" borderId="11" xfId="0" applyNumberFormat="1" applyFont="1" applyFill="1" applyBorder="1" applyAlignment="1">
      <alignment horizontal="right" vertical="center" wrapText="1"/>
    </xf>
    <xf numFmtId="0" fontId="2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7" fillId="38" borderId="10" xfId="0" applyFont="1" applyFill="1" applyBorder="1" applyAlignment="1">
      <alignment horizontal="center" vertical="center"/>
    </xf>
    <xf numFmtId="0" fontId="18" fillId="38" borderId="11" xfId="0" applyFont="1" applyFill="1" applyBorder="1" applyAlignment="1">
      <alignment horizontal="left" vertical="center" wrapText="1"/>
    </xf>
    <xf numFmtId="0" fontId="2" fillId="38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right" vertical="center"/>
    </xf>
    <xf numFmtId="4" fontId="17" fillId="0" borderId="0" xfId="0" applyNumberFormat="1" applyFont="1" applyAlignment="1">
      <alignment/>
    </xf>
    <xf numFmtId="0" fontId="2" fillId="0" borderId="34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vertical="center" wrapText="1"/>
    </xf>
    <xf numFmtId="0" fontId="13" fillId="0" borderId="15" xfId="0" applyFont="1" applyBorder="1" applyAlignment="1">
      <alignment horizontal="justify" wrapText="1"/>
    </xf>
    <xf numFmtId="0" fontId="14" fillId="37" borderId="10" xfId="0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11" fillId="0" borderId="10" xfId="0" applyFont="1" applyBorder="1" applyAlignment="1">
      <alignment horizontal="right" vertical="center"/>
    </xf>
    <xf numFmtId="164" fontId="10" fillId="0" borderId="12" xfId="0" applyNumberFormat="1" applyFont="1" applyBorder="1" applyAlignment="1">
      <alignment horizontal="right" vertical="center"/>
    </xf>
    <xf numFmtId="0" fontId="3" fillId="36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right" vertical="top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3" fillId="35" borderId="13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18" fillId="38" borderId="30" xfId="0" applyFont="1" applyFill="1" applyBorder="1" applyAlignment="1">
      <alignment horizontal="left" vertical="center" wrapText="1"/>
    </xf>
    <xf numFmtId="0" fontId="17" fillId="39" borderId="37" xfId="0" applyFont="1" applyFill="1" applyBorder="1" applyAlignment="1">
      <alignment horizontal="right" vertical="center"/>
    </xf>
    <xf numFmtId="0" fontId="17" fillId="33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6" fillId="40" borderId="1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17" fillId="0" borderId="40" xfId="0" applyFont="1" applyBorder="1" applyAlignment="1">
      <alignment horizontal="right" vertical="center"/>
    </xf>
    <xf numFmtId="0" fontId="17" fillId="36" borderId="17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/>
    </xf>
    <xf numFmtId="0" fontId="17" fillId="33" borderId="42" xfId="0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EEEC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38100</xdr:rowOff>
    </xdr:from>
    <xdr:to>
      <xdr:col>3</xdr:col>
      <xdr:colOff>238125</xdr:colOff>
      <xdr:row>5</xdr:row>
      <xdr:rowOff>371475</xdr:rowOff>
    </xdr:to>
    <xdr:pic>
      <xdr:nvPicPr>
        <xdr:cNvPr id="1" name="Imagem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38100"/>
          <a:ext cx="1838325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9"/>
  <sheetViews>
    <sheetView view="pageBreakPreview" zoomScale="110" zoomScaleSheetLayoutView="110" zoomScalePageLayoutView="0" workbookViewId="0" topLeftCell="A46">
      <selection activeCell="I62" sqref="I62"/>
    </sheetView>
  </sheetViews>
  <sheetFormatPr defaultColWidth="9.140625" defaultRowHeight="15"/>
  <cols>
    <col min="1" max="2" width="9.140625" style="1" customWidth="1"/>
    <col min="3" max="3" width="37.00390625" style="2" customWidth="1"/>
    <col min="4" max="4" width="7.7109375" style="1" customWidth="1"/>
    <col min="5" max="5" width="10.140625" style="3" customWidth="1"/>
    <col min="6" max="6" width="10.8515625" style="3" customWidth="1"/>
    <col min="7" max="7" width="15.00390625" style="2" customWidth="1"/>
    <col min="8" max="9" width="9.140625" style="4" customWidth="1"/>
    <col min="10" max="10" width="17.28125" style="4" customWidth="1"/>
    <col min="11" max="16384" width="9.140625" style="4" customWidth="1"/>
  </cols>
  <sheetData>
    <row r="1" spans="1:256" ht="15">
      <c r="A1" s="146"/>
      <c r="B1" s="146"/>
      <c r="C1" s="146"/>
      <c r="D1" s="146"/>
      <c r="E1" s="146"/>
      <c r="F1" s="146"/>
      <c r="G1" s="14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146"/>
      <c r="B2" s="146"/>
      <c r="C2" s="146"/>
      <c r="D2" s="146"/>
      <c r="E2" s="146"/>
      <c r="F2" s="146"/>
      <c r="G2" s="14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146"/>
      <c r="B3" s="146"/>
      <c r="C3" s="146"/>
      <c r="D3" s="146"/>
      <c r="E3" s="146"/>
      <c r="F3" s="146"/>
      <c r="G3" s="146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146"/>
      <c r="B4" s="146"/>
      <c r="C4" s="146"/>
      <c r="D4" s="146"/>
      <c r="E4" s="146"/>
      <c r="F4" s="146"/>
      <c r="G4" s="14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146"/>
      <c r="B5" s="146"/>
      <c r="C5" s="146"/>
      <c r="D5" s="146"/>
      <c r="E5" s="146"/>
      <c r="F5" s="146"/>
      <c r="G5" s="14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146"/>
      <c r="B6" s="146"/>
      <c r="C6" s="146"/>
      <c r="D6" s="146"/>
      <c r="E6" s="146"/>
      <c r="F6" s="146"/>
      <c r="G6" s="14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147" t="s">
        <v>0</v>
      </c>
      <c r="B7" s="147"/>
      <c r="C7" s="148" t="s">
        <v>1</v>
      </c>
      <c r="D7" s="148"/>
      <c r="E7" s="148"/>
      <c r="F7" s="148"/>
      <c r="G7" s="148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147"/>
      <c r="B8" s="147"/>
      <c r="C8" s="148" t="s">
        <v>2</v>
      </c>
      <c r="D8" s="148"/>
      <c r="E8" s="148"/>
      <c r="F8" s="148"/>
      <c r="G8" s="14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147"/>
      <c r="B9" s="147"/>
      <c r="C9" s="148" t="s">
        <v>3</v>
      </c>
      <c r="D9" s="148"/>
      <c r="E9" s="148"/>
      <c r="F9" s="148"/>
      <c r="G9" s="148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147"/>
      <c r="B10" s="147"/>
      <c r="C10" s="148" t="s">
        <v>4</v>
      </c>
      <c r="D10" s="148"/>
      <c r="E10" s="148"/>
      <c r="F10" s="148"/>
      <c r="G10" s="14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7" s="5" customFormat="1" ht="12.75">
      <c r="A11" s="144" t="s">
        <v>5</v>
      </c>
      <c r="B11" s="144"/>
      <c r="C11" s="144"/>
      <c r="D11" s="144"/>
      <c r="E11" s="144"/>
      <c r="F11" s="144"/>
      <c r="G11" s="144"/>
    </row>
    <row r="12" spans="1:256" ht="15">
      <c r="A12" s="6" t="s">
        <v>6</v>
      </c>
      <c r="B12" s="7"/>
      <c r="C12" s="7"/>
      <c r="D12" s="7"/>
      <c r="E12" s="7"/>
      <c r="F12" s="7"/>
      <c r="G12" s="8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41" t="s">
        <v>7</v>
      </c>
      <c r="B13" s="141"/>
      <c r="C13" s="141"/>
      <c r="D13" s="141"/>
      <c r="E13" s="141"/>
      <c r="F13" s="141"/>
      <c r="G13" s="141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9" t="s">
        <v>8</v>
      </c>
      <c r="B14" s="9" t="s">
        <v>9</v>
      </c>
      <c r="C14" s="10" t="s">
        <v>10</v>
      </c>
      <c r="D14" s="9" t="s">
        <v>11</v>
      </c>
      <c r="E14" s="11" t="s">
        <v>12</v>
      </c>
      <c r="F14" s="11" t="s">
        <v>13</v>
      </c>
      <c r="G14" s="9" t="s">
        <v>14</v>
      </c>
      <c r="H14"/>
      <c r="I14" s="12"/>
      <c r="J14" s="12"/>
      <c r="K14" s="12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9" t="s">
        <v>15</v>
      </c>
      <c r="B15" s="13"/>
      <c r="C15" s="14" t="s">
        <v>16</v>
      </c>
      <c r="D15" s="15"/>
      <c r="E15" s="16"/>
      <c r="F15" s="17"/>
      <c r="G15" s="18"/>
      <c r="H15"/>
      <c r="I15" s="12"/>
      <c r="J15" s="12"/>
      <c r="K15" s="12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19" t="s">
        <v>17</v>
      </c>
      <c r="B16" s="20" t="s">
        <v>18</v>
      </c>
      <c r="C16" s="21" t="s">
        <v>19</v>
      </c>
      <c r="D16" s="22" t="s">
        <v>20</v>
      </c>
      <c r="E16" s="23">
        <v>12</v>
      </c>
      <c r="F16" s="23">
        <v>218.73</v>
      </c>
      <c r="G16" s="24">
        <f>E16*F16</f>
        <v>2624.7599999999998</v>
      </c>
      <c r="H16"/>
      <c r="I16" s="12"/>
      <c r="J16" s="25"/>
      <c r="K16" s="12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19" t="s">
        <v>21</v>
      </c>
      <c r="B17" s="20" t="s">
        <v>22</v>
      </c>
      <c r="C17" s="21" t="s">
        <v>23</v>
      </c>
      <c r="D17" s="22" t="s">
        <v>20</v>
      </c>
      <c r="E17" s="23">
        <v>9400.63</v>
      </c>
      <c r="F17" s="23">
        <v>1.39</v>
      </c>
      <c r="G17" s="24">
        <f>E17*F17</f>
        <v>13066.875699999999</v>
      </c>
      <c r="H17"/>
      <c r="I17" s="12"/>
      <c r="J17" s="25"/>
      <c r="K17" s="12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>
      <c r="A18" s="19" t="s">
        <v>24</v>
      </c>
      <c r="B18" s="20" t="s">
        <v>25</v>
      </c>
      <c r="C18" s="21" t="s">
        <v>26</v>
      </c>
      <c r="D18" s="22" t="s">
        <v>20</v>
      </c>
      <c r="E18" s="23">
        <f>E17</f>
        <v>9400.63</v>
      </c>
      <c r="F18" s="23">
        <v>0.24</v>
      </c>
      <c r="G18" s="24">
        <f>E18*F18</f>
        <v>2256.1512</v>
      </c>
      <c r="H18"/>
      <c r="I18" s="12"/>
      <c r="J18" s="25"/>
      <c r="K18" s="12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42" t="s">
        <v>27</v>
      </c>
      <c r="B19" s="142"/>
      <c r="C19" s="142"/>
      <c r="D19" s="142"/>
      <c r="E19" s="142"/>
      <c r="F19" s="142"/>
      <c r="G19" s="26">
        <f>G17+G18+G16</f>
        <v>17947.7869</v>
      </c>
      <c r="H19" s="27"/>
      <c r="I19" s="12"/>
      <c r="J19" s="12"/>
      <c r="K19" s="12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9" t="s">
        <v>28</v>
      </c>
      <c r="B20" s="9"/>
      <c r="C20" s="28" t="s">
        <v>29</v>
      </c>
      <c r="D20" s="15"/>
      <c r="E20" s="17"/>
      <c r="F20" s="16"/>
      <c r="G20" s="29"/>
      <c r="H20"/>
      <c r="I20" s="12"/>
      <c r="J20" s="12"/>
      <c r="K20" s="12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>
      <c r="A21" s="19" t="s">
        <v>30</v>
      </c>
      <c r="B21" s="20" t="s">
        <v>31</v>
      </c>
      <c r="C21" s="21" t="s">
        <v>32</v>
      </c>
      <c r="D21" s="22" t="s">
        <v>20</v>
      </c>
      <c r="E21" s="23">
        <f>E17</f>
        <v>9400.63</v>
      </c>
      <c r="F21" s="23">
        <v>33.51</v>
      </c>
      <c r="G21" s="24">
        <f>E21*F21</f>
        <v>315015.11129999993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142" t="s">
        <v>27</v>
      </c>
      <c r="B22" s="142"/>
      <c r="C22" s="142"/>
      <c r="D22" s="142"/>
      <c r="E22" s="142"/>
      <c r="F22" s="142"/>
      <c r="G22" s="26">
        <f>G21</f>
        <v>315015.11129999993</v>
      </c>
      <c r="H22" s="27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9" t="s">
        <v>33</v>
      </c>
      <c r="B23" s="9"/>
      <c r="C23" s="28" t="s">
        <v>34</v>
      </c>
      <c r="D23" s="30"/>
      <c r="E23" s="17"/>
      <c r="F23" s="17"/>
      <c r="G23" s="29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5.5">
      <c r="A24" s="31" t="s">
        <v>35</v>
      </c>
      <c r="B24" s="22" t="s">
        <v>36</v>
      </c>
      <c r="C24" s="32" t="s">
        <v>37</v>
      </c>
      <c r="D24" s="33" t="s">
        <v>38</v>
      </c>
      <c r="E24" s="23">
        <v>2312.57</v>
      </c>
      <c r="F24" s="34">
        <v>22.46</v>
      </c>
      <c r="G24" s="24">
        <f>E24*F24</f>
        <v>51940.3222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142" t="s">
        <v>27</v>
      </c>
      <c r="B25" s="142"/>
      <c r="C25" s="142"/>
      <c r="D25" s="142"/>
      <c r="E25" s="142"/>
      <c r="F25" s="142"/>
      <c r="G25" s="26">
        <f>G24</f>
        <v>51940.3222</v>
      </c>
      <c r="H25" s="27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9" t="s">
        <v>39</v>
      </c>
      <c r="B26" s="9"/>
      <c r="C26" s="28" t="s">
        <v>40</v>
      </c>
      <c r="D26" s="35"/>
      <c r="E26" s="17"/>
      <c r="F26" s="17"/>
      <c r="G26" s="29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9" t="s">
        <v>41</v>
      </c>
      <c r="B27" s="20" t="s">
        <v>42</v>
      </c>
      <c r="C27" s="21" t="s">
        <v>43</v>
      </c>
      <c r="D27" s="22" t="s">
        <v>20</v>
      </c>
      <c r="E27" s="23">
        <f>E17</f>
        <v>9400.63</v>
      </c>
      <c r="F27" s="23">
        <v>0.56</v>
      </c>
      <c r="G27" s="24">
        <f>E27*F27</f>
        <v>5264.3528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 s="145" t="s">
        <v>27</v>
      </c>
      <c r="B28" s="145"/>
      <c r="C28" s="145"/>
      <c r="D28" s="145"/>
      <c r="E28" s="145"/>
      <c r="F28" s="145"/>
      <c r="G28" s="26">
        <f>G27</f>
        <v>5264.3528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6.5" customHeight="1">
      <c r="A29" s="143" t="s">
        <v>44</v>
      </c>
      <c r="B29" s="143"/>
      <c r="C29" s="143"/>
      <c r="D29" s="143"/>
      <c r="E29" s="143"/>
      <c r="F29" s="135">
        <f>G19+G22+G25+G28</f>
        <v>390167.5731999999</v>
      </c>
      <c r="G29" s="135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6" t="s">
        <v>45</v>
      </c>
      <c r="B30" s="7"/>
      <c r="C30" s="7"/>
      <c r="D30" s="7"/>
      <c r="E30" s="7"/>
      <c r="F30" s="7"/>
      <c r="G30" s="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141" t="s">
        <v>46</v>
      </c>
      <c r="B31" s="141"/>
      <c r="C31" s="141"/>
      <c r="D31" s="141"/>
      <c r="E31" s="141"/>
      <c r="F31" s="141"/>
      <c r="G31" s="14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9" t="s">
        <v>8</v>
      </c>
      <c r="B32" s="9" t="s">
        <v>9</v>
      </c>
      <c r="C32" s="10" t="s">
        <v>10</v>
      </c>
      <c r="D32" s="9" t="s">
        <v>11</v>
      </c>
      <c r="E32" s="11" t="s">
        <v>12</v>
      </c>
      <c r="F32" s="11" t="s">
        <v>13</v>
      </c>
      <c r="G32" s="9" t="s">
        <v>14</v>
      </c>
      <c r="H32"/>
      <c r="I32" s="12"/>
      <c r="J32" s="12"/>
      <c r="K32" s="1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>
      <c r="A33" s="9" t="s">
        <v>15</v>
      </c>
      <c r="B33" s="13"/>
      <c r="C33" s="14" t="s">
        <v>47</v>
      </c>
      <c r="D33" s="15"/>
      <c r="E33" s="16"/>
      <c r="F33" s="17"/>
      <c r="G33" s="18"/>
      <c r="H33"/>
      <c r="I33" s="12"/>
      <c r="J33" s="12"/>
      <c r="K33" s="12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>
      <c r="A34" s="19" t="s">
        <v>17</v>
      </c>
      <c r="B34" s="36" t="s">
        <v>48</v>
      </c>
      <c r="C34" s="36" t="s">
        <v>49</v>
      </c>
      <c r="D34" s="37" t="s">
        <v>20</v>
      </c>
      <c r="E34" s="23">
        <v>6</v>
      </c>
      <c r="F34" s="38">
        <v>127.11</v>
      </c>
      <c r="G34" s="24">
        <f>E34*F34</f>
        <v>762.66</v>
      </c>
      <c r="H34"/>
      <c r="I34" s="12"/>
      <c r="J34" s="25"/>
      <c r="K34" s="12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4">
      <c r="A35" s="19" t="s">
        <v>21</v>
      </c>
      <c r="B35" s="36" t="s">
        <v>50</v>
      </c>
      <c r="C35" s="36" t="s">
        <v>51</v>
      </c>
      <c r="D35" s="37" t="s">
        <v>52</v>
      </c>
      <c r="E35" s="23">
        <v>756</v>
      </c>
      <c r="F35" s="38">
        <v>5.87</v>
      </c>
      <c r="G35" s="24">
        <f>E35*F35</f>
        <v>4437.72</v>
      </c>
      <c r="H35"/>
      <c r="I35" s="12"/>
      <c r="J35" s="25"/>
      <c r="K35" s="12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19" t="s">
        <v>24</v>
      </c>
      <c r="B36" s="36" t="s">
        <v>53</v>
      </c>
      <c r="C36" s="36" t="s">
        <v>54</v>
      </c>
      <c r="D36" s="37" t="s">
        <v>52</v>
      </c>
      <c r="E36" s="23">
        <v>756</v>
      </c>
      <c r="F36" s="38">
        <v>5.19</v>
      </c>
      <c r="G36" s="24">
        <f>E36*F36</f>
        <v>3923.6400000000003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0" customHeight="1">
      <c r="A37" s="19" t="s">
        <v>55</v>
      </c>
      <c r="B37" s="36" t="s">
        <v>56</v>
      </c>
      <c r="C37" s="36" t="s">
        <v>57</v>
      </c>
      <c r="D37" s="37" t="s">
        <v>58</v>
      </c>
      <c r="E37" s="23">
        <v>7.9</v>
      </c>
      <c r="F37" s="38">
        <v>318.78</v>
      </c>
      <c r="G37" s="24">
        <f>E37*F37</f>
        <v>2518.362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 s="142" t="s">
        <v>27</v>
      </c>
      <c r="B38" s="142"/>
      <c r="C38" s="142"/>
      <c r="D38" s="142"/>
      <c r="E38" s="142"/>
      <c r="F38" s="142"/>
      <c r="G38" s="26">
        <f>G34+G35+G36+G37</f>
        <v>11642.382000000001</v>
      </c>
      <c r="H38" s="27"/>
      <c r="I38" s="12"/>
      <c r="J38" s="12"/>
      <c r="K38" s="1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 s="141" t="s">
        <v>59</v>
      </c>
      <c r="B39" s="141"/>
      <c r="C39" s="141"/>
      <c r="D39" s="141"/>
      <c r="E39" s="141"/>
      <c r="F39" s="141"/>
      <c r="G39" s="141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9" t="s">
        <v>8</v>
      </c>
      <c r="B40" s="9" t="s">
        <v>9</v>
      </c>
      <c r="C40" s="10" t="s">
        <v>10</v>
      </c>
      <c r="D40" s="9" t="s">
        <v>11</v>
      </c>
      <c r="E40" s="11" t="s">
        <v>12</v>
      </c>
      <c r="F40" s="11" t="s">
        <v>13</v>
      </c>
      <c r="G40" s="9" t="s">
        <v>14</v>
      </c>
      <c r="H40"/>
      <c r="I40" s="12"/>
      <c r="J40" s="12"/>
      <c r="K40" s="1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5.5">
      <c r="A41" s="9" t="s">
        <v>15</v>
      </c>
      <c r="B41" s="13"/>
      <c r="C41" s="14" t="s">
        <v>47</v>
      </c>
      <c r="D41" s="15"/>
      <c r="E41" s="16"/>
      <c r="F41" s="17"/>
      <c r="G41" s="18"/>
      <c r="H41"/>
      <c r="I41" s="12"/>
      <c r="J41" s="12"/>
      <c r="K41" s="12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">
      <c r="A42" s="19" t="s">
        <v>17</v>
      </c>
      <c r="B42" s="36" t="s">
        <v>48</v>
      </c>
      <c r="C42" s="36" t="s">
        <v>49</v>
      </c>
      <c r="D42" s="37" t="s">
        <v>20</v>
      </c>
      <c r="E42" s="23">
        <v>6</v>
      </c>
      <c r="F42" s="38">
        <v>127.11</v>
      </c>
      <c r="G42" s="24">
        <f>E42*F42</f>
        <v>762.66</v>
      </c>
      <c r="H42"/>
      <c r="I42" s="12"/>
      <c r="J42" s="25"/>
      <c r="K42" s="1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4">
      <c r="A43" s="19" t="s">
        <v>21</v>
      </c>
      <c r="B43" s="36" t="s">
        <v>50</v>
      </c>
      <c r="C43" s="36" t="s">
        <v>51</v>
      </c>
      <c r="D43" s="37" t="s">
        <v>52</v>
      </c>
      <c r="E43" s="23">
        <v>756</v>
      </c>
      <c r="F43" s="38">
        <v>5.87</v>
      </c>
      <c r="G43" s="24">
        <f>E43*F43</f>
        <v>4437.72</v>
      </c>
      <c r="H43"/>
      <c r="I43" s="12"/>
      <c r="J43" s="25"/>
      <c r="K43" s="12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>
      <c r="A44" s="19" t="s">
        <v>24</v>
      </c>
      <c r="B44" s="36" t="s">
        <v>53</v>
      </c>
      <c r="C44" s="36" t="s">
        <v>54</v>
      </c>
      <c r="D44" s="37" t="s">
        <v>52</v>
      </c>
      <c r="E44" s="23">
        <v>756</v>
      </c>
      <c r="F44" s="38">
        <v>5.19</v>
      </c>
      <c r="G44" s="24">
        <f>E44*F44</f>
        <v>3923.6400000000003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4">
      <c r="A45" s="19" t="s">
        <v>55</v>
      </c>
      <c r="B45" s="36" t="s">
        <v>56</v>
      </c>
      <c r="C45" s="36" t="s">
        <v>57</v>
      </c>
      <c r="D45" s="37" t="s">
        <v>58</v>
      </c>
      <c r="E45" s="23">
        <v>7.9</v>
      </c>
      <c r="F45" s="38">
        <v>318.78</v>
      </c>
      <c r="G45" s="24">
        <f>E45*F45</f>
        <v>2518.362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>
      <c r="A46" s="142" t="s">
        <v>27</v>
      </c>
      <c r="B46" s="142"/>
      <c r="C46" s="142"/>
      <c r="D46" s="142"/>
      <c r="E46" s="142"/>
      <c r="F46" s="142"/>
      <c r="G46" s="26">
        <f>G42+G43+G44+G45</f>
        <v>11642.382000000001</v>
      </c>
      <c r="H46" s="27"/>
      <c r="I46" s="12"/>
      <c r="J46" s="12"/>
      <c r="K46" s="12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>
      <c r="A47" s="141" t="s">
        <v>60</v>
      </c>
      <c r="B47" s="141"/>
      <c r="C47" s="141"/>
      <c r="D47" s="141"/>
      <c r="E47" s="141"/>
      <c r="F47" s="141"/>
      <c r="G47" s="141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>
      <c r="A48" s="9" t="s">
        <v>8</v>
      </c>
      <c r="B48" s="9" t="s">
        <v>9</v>
      </c>
      <c r="C48" s="10" t="s">
        <v>10</v>
      </c>
      <c r="D48" s="9" t="s">
        <v>11</v>
      </c>
      <c r="E48" s="11" t="s">
        <v>12</v>
      </c>
      <c r="F48" s="11" t="s">
        <v>13</v>
      </c>
      <c r="G48" s="9" t="s">
        <v>14</v>
      </c>
      <c r="H48"/>
      <c r="I48" s="12"/>
      <c r="J48" s="12"/>
      <c r="K48" s="12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5.5">
      <c r="A49" s="9" t="s">
        <v>15</v>
      </c>
      <c r="B49" s="13"/>
      <c r="C49" s="14" t="s">
        <v>47</v>
      </c>
      <c r="D49" s="15"/>
      <c r="E49" s="16"/>
      <c r="F49" s="17"/>
      <c r="G49" s="18"/>
      <c r="H49"/>
      <c r="I49" s="12"/>
      <c r="J49" s="12"/>
      <c r="K49" s="12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>
      <c r="A50" s="19" t="s">
        <v>17</v>
      </c>
      <c r="B50" s="36" t="s">
        <v>48</v>
      </c>
      <c r="C50" s="36" t="s">
        <v>49</v>
      </c>
      <c r="D50" s="37" t="s">
        <v>20</v>
      </c>
      <c r="E50" s="23">
        <v>6</v>
      </c>
      <c r="F50" s="38">
        <v>127.11</v>
      </c>
      <c r="G50" s="24">
        <f>E50*F50</f>
        <v>762.66</v>
      </c>
      <c r="H50"/>
      <c r="I50" s="12"/>
      <c r="J50" s="25"/>
      <c r="K50" s="12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4">
      <c r="A51" s="19" t="s">
        <v>21</v>
      </c>
      <c r="B51" s="36" t="s">
        <v>50</v>
      </c>
      <c r="C51" s="36" t="s">
        <v>51</v>
      </c>
      <c r="D51" s="37" t="s">
        <v>52</v>
      </c>
      <c r="E51" s="23">
        <v>756</v>
      </c>
      <c r="F51" s="38">
        <v>5.87</v>
      </c>
      <c r="G51" s="24">
        <f>E51*F51</f>
        <v>4437.72</v>
      </c>
      <c r="H51"/>
      <c r="I51" s="12"/>
      <c r="J51" s="25"/>
      <c r="K51" s="1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 s="19" t="s">
        <v>24</v>
      </c>
      <c r="B52" s="36" t="s">
        <v>53</v>
      </c>
      <c r="C52" s="36" t="s">
        <v>54</v>
      </c>
      <c r="D52" s="37" t="s">
        <v>52</v>
      </c>
      <c r="E52" s="23">
        <v>756</v>
      </c>
      <c r="F52" s="38">
        <v>5.19</v>
      </c>
      <c r="G52" s="24">
        <f>E52*F52</f>
        <v>3923.6400000000003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4">
      <c r="A53" s="19" t="s">
        <v>55</v>
      </c>
      <c r="B53" s="36" t="s">
        <v>56</v>
      </c>
      <c r="C53" s="36" t="s">
        <v>57</v>
      </c>
      <c r="D53" s="37" t="s">
        <v>58</v>
      </c>
      <c r="E53" s="23">
        <v>7.9</v>
      </c>
      <c r="F53" s="38">
        <v>318.78</v>
      </c>
      <c r="G53" s="24">
        <f>E53*F53</f>
        <v>2518.362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 s="142" t="s">
        <v>27</v>
      </c>
      <c r="B54" s="142"/>
      <c r="C54" s="142"/>
      <c r="D54" s="142"/>
      <c r="E54" s="142"/>
      <c r="F54" s="142"/>
      <c r="G54" s="26">
        <f>G50+G51+G52+G53</f>
        <v>11642.382000000001</v>
      </c>
      <c r="H54" s="27"/>
      <c r="I54" s="12"/>
      <c r="J54" s="12"/>
      <c r="K54" s="12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 s="141" t="s">
        <v>61</v>
      </c>
      <c r="B55" s="141"/>
      <c r="C55" s="141"/>
      <c r="D55" s="141"/>
      <c r="E55" s="141"/>
      <c r="F55" s="141"/>
      <c r="G55" s="141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 s="9" t="s">
        <v>8</v>
      </c>
      <c r="B56" s="9" t="s">
        <v>9</v>
      </c>
      <c r="C56" s="10" t="s">
        <v>10</v>
      </c>
      <c r="D56" s="9" t="s">
        <v>11</v>
      </c>
      <c r="E56" s="11" t="s">
        <v>12</v>
      </c>
      <c r="F56" s="11" t="s">
        <v>13</v>
      </c>
      <c r="G56" s="9" t="s">
        <v>14</v>
      </c>
      <c r="H56"/>
      <c r="I56" s="12"/>
      <c r="J56" s="12"/>
      <c r="K56" s="12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5.5">
      <c r="A57" s="9" t="s">
        <v>15</v>
      </c>
      <c r="B57" s="13"/>
      <c r="C57" s="14" t="s">
        <v>47</v>
      </c>
      <c r="D57" s="15"/>
      <c r="E57" s="16"/>
      <c r="F57" s="17"/>
      <c r="G57" s="18"/>
      <c r="H57"/>
      <c r="I57" s="12"/>
      <c r="J57" s="12"/>
      <c r="K57" s="12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4">
      <c r="A58" s="19" t="s">
        <v>17</v>
      </c>
      <c r="B58" s="36" t="s">
        <v>48</v>
      </c>
      <c r="C58" s="36" t="s">
        <v>49</v>
      </c>
      <c r="D58" s="37" t="s">
        <v>20</v>
      </c>
      <c r="E58" s="23">
        <v>6</v>
      </c>
      <c r="F58" s="38">
        <v>127.11</v>
      </c>
      <c r="G58" s="24">
        <f>E58*F58</f>
        <v>762.66</v>
      </c>
      <c r="H58"/>
      <c r="I58" s="12"/>
      <c r="J58" s="25"/>
      <c r="K58" s="12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4">
      <c r="A59" s="19" t="s">
        <v>21</v>
      </c>
      <c r="B59" s="36" t="s">
        <v>50</v>
      </c>
      <c r="C59" s="36" t="s">
        <v>51</v>
      </c>
      <c r="D59" s="37" t="s">
        <v>52</v>
      </c>
      <c r="E59" s="23">
        <v>756</v>
      </c>
      <c r="F59" s="38">
        <v>5.87</v>
      </c>
      <c r="G59" s="24">
        <f>E59*F59</f>
        <v>4437.72</v>
      </c>
      <c r="H59"/>
      <c r="I59" s="39"/>
      <c r="J59" s="25"/>
      <c r="K59" s="12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 s="19" t="s">
        <v>24</v>
      </c>
      <c r="B60" s="36" t="s">
        <v>53</v>
      </c>
      <c r="C60" s="36" t="s">
        <v>54</v>
      </c>
      <c r="D60" s="37" t="s">
        <v>52</v>
      </c>
      <c r="E60" s="23">
        <v>756</v>
      </c>
      <c r="F60" s="38">
        <v>5.19</v>
      </c>
      <c r="G60" s="24">
        <f>E60*F60</f>
        <v>3923.6400000000003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4">
      <c r="A61" s="19" t="s">
        <v>55</v>
      </c>
      <c r="B61" s="36" t="s">
        <v>56</v>
      </c>
      <c r="C61" s="36" t="s">
        <v>57</v>
      </c>
      <c r="D61" s="37" t="s">
        <v>58</v>
      </c>
      <c r="E61" s="23">
        <v>7.9</v>
      </c>
      <c r="F61" s="38">
        <v>318.78</v>
      </c>
      <c r="G61" s="24">
        <f>E61*F61</f>
        <v>2518.362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 s="142" t="s">
        <v>27</v>
      </c>
      <c r="B62" s="142"/>
      <c r="C62" s="142"/>
      <c r="D62" s="142"/>
      <c r="E62" s="142"/>
      <c r="F62" s="142"/>
      <c r="G62" s="26">
        <f>G58+G59+G60+G61</f>
        <v>11642.382000000001</v>
      </c>
      <c r="H62" s="27"/>
      <c r="I62" s="12"/>
      <c r="J62" s="12"/>
      <c r="K62" s="1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6.5" customHeight="1">
      <c r="A63" s="143" t="s">
        <v>62</v>
      </c>
      <c r="B63" s="143"/>
      <c r="C63" s="143"/>
      <c r="D63" s="143"/>
      <c r="E63" s="143"/>
      <c r="F63" s="135">
        <f>G38+G46+G54+G62</f>
        <v>46569.528000000006</v>
      </c>
      <c r="G63" s="135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6.5" customHeight="1">
      <c r="A64" s="40"/>
      <c r="B64" s="41" t="s">
        <v>63</v>
      </c>
      <c r="C64" s="42"/>
      <c r="D64" s="42"/>
      <c r="E64" s="43"/>
      <c r="F64" s="135">
        <f>F29+F63</f>
        <v>436737.1011999999</v>
      </c>
      <c r="G64" s="135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8.75" customHeight="1">
      <c r="A65" s="44"/>
      <c r="B65" s="136" t="s">
        <v>64</v>
      </c>
      <c r="C65" s="136"/>
      <c r="D65" s="136"/>
      <c r="E65" s="136"/>
      <c r="F65" s="137">
        <f>F64*0.2511</f>
        <v>109664.68611131997</v>
      </c>
      <c r="G65" s="137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2.5" customHeight="1">
      <c r="A66" s="45"/>
      <c r="B66" s="138" t="s">
        <v>65</v>
      </c>
      <c r="C66" s="138"/>
      <c r="D66" s="138"/>
      <c r="E66" s="138"/>
      <c r="F66" s="137">
        <f>0.0359*F64</f>
        <v>15678.861933079997</v>
      </c>
      <c r="G66" s="137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8.5" customHeight="1">
      <c r="A67" s="139" t="s">
        <v>66</v>
      </c>
      <c r="B67" s="139"/>
      <c r="C67" s="139"/>
      <c r="D67" s="139"/>
      <c r="E67" s="139"/>
      <c r="F67" s="140">
        <f>F64+F65+F66</f>
        <v>562080.6492443999</v>
      </c>
      <c r="G67" s="140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5">
      <c r="A68" s="46"/>
      <c r="B68" s="47"/>
      <c r="C68" s="48"/>
      <c r="D68" s="49"/>
      <c r="E68" s="50"/>
      <c r="F68" s="50"/>
      <c r="G68" s="51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" customHeight="1">
      <c r="A69" s="133" t="s">
        <v>67</v>
      </c>
      <c r="B69" s="133"/>
      <c r="C69" s="133"/>
      <c r="D69" s="133"/>
      <c r="E69" s="133"/>
      <c r="F69" s="133"/>
      <c r="G69" s="133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5">
      <c r="A70" s="133"/>
      <c r="B70" s="133"/>
      <c r="C70" s="133"/>
      <c r="D70" s="133"/>
      <c r="E70" s="133"/>
      <c r="F70" s="133"/>
      <c r="G70" s="133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5">
      <c r="A71" s="52"/>
      <c r="B71" s="53"/>
      <c r="C71" s="54"/>
      <c r="D71" s="55"/>
      <c r="E71" s="56"/>
      <c r="F71" s="56"/>
      <c r="G71" s="5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10" s="60" customFormat="1" ht="15">
      <c r="A72" s="134" t="s">
        <v>68</v>
      </c>
      <c r="B72" s="134"/>
      <c r="C72" s="134"/>
      <c r="D72" s="134"/>
      <c r="E72" s="134"/>
      <c r="F72" s="134"/>
      <c r="G72" s="58" t="s">
        <v>69</v>
      </c>
      <c r="H72" s="59"/>
      <c r="I72" s="59"/>
      <c r="J72" s="59"/>
    </row>
    <row r="73" spans="1:10" ht="15">
      <c r="A73" s="61" t="s">
        <v>70</v>
      </c>
      <c r="B73" s="62"/>
      <c r="C73" s="62"/>
      <c r="D73" s="62"/>
      <c r="E73" s="62"/>
      <c r="F73" s="62"/>
      <c r="G73" s="63">
        <v>0.42</v>
      </c>
      <c r="H73" s="64"/>
      <c r="I73" s="64"/>
      <c r="J73" s="64"/>
    </row>
    <row r="74" spans="1:10" ht="15">
      <c r="A74" s="61" t="s">
        <v>71</v>
      </c>
      <c r="B74" s="62"/>
      <c r="C74" s="62"/>
      <c r="D74" s="62"/>
      <c r="E74" s="62"/>
      <c r="F74" s="62"/>
      <c r="G74" s="65">
        <v>0.8</v>
      </c>
      <c r="H74" s="66"/>
      <c r="I74" s="66"/>
      <c r="J74" s="66"/>
    </row>
    <row r="75" spans="1:10" ht="15">
      <c r="A75" s="61" t="s">
        <v>72</v>
      </c>
      <c r="B75" s="62"/>
      <c r="C75" s="62"/>
      <c r="D75" s="62"/>
      <c r="E75" s="62"/>
      <c r="F75" s="62"/>
      <c r="G75" s="63">
        <v>1.2</v>
      </c>
      <c r="H75" s="66"/>
      <c r="I75" s="66"/>
      <c r="J75" s="66"/>
    </row>
    <row r="76" spans="1:10" ht="15">
      <c r="A76" s="61" t="s">
        <v>73</v>
      </c>
      <c r="B76" s="62"/>
      <c r="C76" s="62"/>
      <c r="D76" s="62"/>
      <c r="E76" s="62"/>
      <c r="F76" s="62"/>
      <c r="G76" s="63">
        <v>6.3</v>
      </c>
      <c r="H76" s="66"/>
      <c r="I76" s="66"/>
      <c r="J76" s="66"/>
    </row>
    <row r="77" spans="1:10" ht="15">
      <c r="A77" s="61" t="s">
        <v>74</v>
      </c>
      <c r="B77" s="62"/>
      <c r="C77" s="62"/>
      <c r="D77" s="62"/>
      <c r="E77" s="62"/>
      <c r="F77" s="62"/>
      <c r="G77" s="63">
        <v>7.1</v>
      </c>
      <c r="H77" s="66"/>
      <c r="I77" s="66"/>
      <c r="J77" s="66"/>
    </row>
    <row r="78" spans="1:7" ht="15">
      <c r="A78" s="61" t="s">
        <v>75</v>
      </c>
      <c r="B78" s="62"/>
      <c r="C78" s="62"/>
      <c r="D78" s="62"/>
      <c r="E78" s="62"/>
      <c r="F78" s="62"/>
      <c r="G78" s="63">
        <v>9.29</v>
      </c>
    </row>
    <row r="79" spans="1:7" ht="15">
      <c r="A79" s="67" t="s">
        <v>76</v>
      </c>
      <c r="B79" s="68"/>
      <c r="C79" s="69"/>
      <c r="D79" s="69"/>
      <c r="E79" s="69"/>
      <c r="F79" s="69"/>
      <c r="G79" s="70">
        <f>SUM(G73:G78)</f>
        <v>25.11</v>
      </c>
    </row>
  </sheetData>
  <sheetProtection selectLockedCells="1" selectUnlockedCells="1"/>
  <mergeCells count="33">
    <mergeCell ref="A1:G6"/>
    <mergeCell ref="A7:B10"/>
    <mergeCell ref="C7:G7"/>
    <mergeCell ref="C8:G8"/>
    <mergeCell ref="C9:G9"/>
    <mergeCell ref="C10:G10"/>
    <mergeCell ref="A11:G11"/>
    <mergeCell ref="A13:G13"/>
    <mergeCell ref="A19:F19"/>
    <mergeCell ref="A22:F22"/>
    <mergeCell ref="A25:F25"/>
    <mergeCell ref="A28:F28"/>
    <mergeCell ref="A29:E29"/>
    <mergeCell ref="F29:G29"/>
    <mergeCell ref="A31:G31"/>
    <mergeCell ref="A38:F38"/>
    <mergeCell ref="A39:G39"/>
    <mergeCell ref="A46:F46"/>
    <mergeCell ref="A47:G47"/>
    <mergeCell ref="A54:F54"/>
    <mergeCell ref="A55:G55"/>
    <mergeCell ref="A62:F62"/>
    <mergeCell ref="A63:E63"/>
    <mergeCell ref="F63:G63"/>
    <mergeCell ref="A69:G70"/>
    <mergeCell ref="A72:F72"/>
    <mergeCell ref="F64:G64"/>
    <mergeCell ref="B65:E65"/>
    <mergeCell ref="F65:G65"/>
    <mergeCell ref="B66:E66"/>
    <mergeCell ref="F66:G66"/>
    <mergeCell ref="A67:E67"/>
    <mergeCell ref="F67:G6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rowBreaks count="1" manualBreakCount="1">
    <brk id="4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tabSelected="1" view="pageBreakPreview" zoomScale="110" zoomScaleSheetLayoutView="110" zoomScalePageLayoutView="0" workbookViewId="0" topLeftCell="A7">
      <selection activeCell="H20" sqref="H20"/>
    </sheetView>
  </sheetViews>
  <sheetFormatPr defaultColWidth="9.140625" defaultRowHeight="15"/>
  <cols>
    <col min="1" max="1" width="7.140625" style="1" customWidth="1"/>
    <col min="2" max="2" width="9.28125" style="1" customWidth="1"/>
    <col min="3" max="3" width="70.7109375" style="2" customWidth="1"/>
    <col min="4" max="4" width="7.140625" style="1" customWidth="1"/>
    <col min="5" max="5" width="10.8515625" style="3" customWidth="1"/>
    <col min="6" max="6" width="10.00390625" style="3" customWidth="1"/>
    <col min="7" max="7" width="13.57421875" style="2" customWidth="1"/>
    <col min="8" max="8" width="16.57421875" style="4" customWidth="1"/>
    <col min="9" max="9" width="19.8515625" style="4" customWidth="1"/>
    <col min="10" max="10" width="16.421875" style="4" customWidth="1"/>
    <col min="11" max="11" width="17.7109375" style="4" customWidth="1"/>
    <col min="12" max="12" width="9.140625" style="4" customWidth="1"/>
    <col min="13" max="13" width="11.57421875" style="4" customWidth="1"/>
    <col min="14" max="16384" width="9.140625" style="4" customWidth="1"/>
  </cols>
  <sheetData>
    <row r="1" spans="1:256" ht="15" customHeight="1">
      <c r="A1" s="156" t="s">
        <v>77</v>
      </c>
      <c r="B1" s="156"/>
      <c r="C1" s="156"/>
      <c r="D1" s="156"/>
      <c r="E1" s="156"/>
      <c r="F1" s="156"/>
      <c r="G1" s="156"/>
      <c r="H1" s="156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156"/>
      <c r="B2" s="156"/>
      <c r="C2" s="156"/>
      <c r="D2" s="156"/>
      <c r="E2" s="156"/>
      <c r="F2" s="156"/>
      <c r="G2" s="156"/>
      <c r="H2" s="156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56"/>
      <c r="B3" s="156"/>
      <c r="C3" s="156"/>
      <c r="D3" s="156"/>
      <c r="E3" s="156"/>
      <c r="F3" s="156"/>
      <c r="G3" s="156"/>
      <c r="H3" s="15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56"/>
      <c r="B4" s="156"/>
      <c r="C4" s="156"/>
      <c r="D4" s="156"/>
      <c r="E4" s="156"/>
      <c r="F4" s="156"/>
      <c r="G4" s="156"/>
      <c r="H4" s="15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156"/>
      <c r="B5" s="156"/>
      <c r="C5" s="156"/>
      <c r="D5" s="156"/>
      <c r="E5" s="156"/>
      <c r="F5" s="156"/>
      <c r="G5" s="156"/>
      <c r="H5" s="15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156"/>
      <c r="B6" s="156"/>
      <c r="C6" s="156"/>
      <c r="D6" s="156"/>
      <c r="E6" s="156"/>
      <c r="F6" s="156"/>
      <c r="G6" s="156"/>
      <c r="H6" s="15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56"/>
      <c r="B7" s="156"/>
      <c r="C7" s="156"/>
      <c r="D7" s="156"/>
      <c r="E7" s="156"/>
      <c r="F7" s="156"/>
      <c r="G7" s="156"/>
      <c r="H7" s="15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 hidden="1">
      <c r="A8" s="156"/>
      <c r="B8" s="156"/>
      <c r="C8" s="156"/>
      <c r="D8" s="156"/>
      <c r="E8" s="156"/>
      <c r="F8" s="156"/>
      <c r="G8" s="156"/>
      <c r="H8" s="15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57" t="s">
        <v>78</v>
      </c>
      <c r="B9" s="157"/>
      <c r="C9" s="158" t="s">
        <v>79</v>
      </c>
      <c r="D9" s="158"/>
      <c r="E9" s="158"/>
      <c r="F9" s="158"/>
      <c r="G9" s="158"/>
      <c r="H9" s="71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57"/>
      <c r="B10" s="157"/>
      <c r="C10" s="159" t="s">
        <v>80</v>
      </c>
      <c r="D10" s="159"/>
      <c r="E10" s="159"/>
      <c r="F10" s="159"/>
      <c r="G10" s="159"/>
      <c r="H10" s="72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57"/>
      <c r="B11" s="157"/>
      <c r="C11" s="159" t="s">
        <v>81</v>
      </c>
      <c r="D11" s="159"/>
      <c r="E11" s="159"/>
      <c r="F11" s="159"/>
      <c r="G11" s="159"/>
      <c r="H11" s="72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57"/>
      <c r="B12" s="157"/>
      <c r="C12" s="159" t="s">
        <v>82</v>
      </c>
      <c r="D12" s="159"/>
      <c r="E12" s="159"/>
      <c r="F12" s="159"/>
      <c r="G12" s="159"/>
      <c r="H12" s="7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57"/>
      <c r="B13" s="157"/>
      <c r="C13" s="73" t="s">
        <v>83</v>
      </c>
      <c r="D13" s="74"/>
      <c r="E13" s="74"/>
      <c r="F13" s="74"/>
      <c r="G13" s="74"/>
      <c r="H13" s="75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154" t="s">
        <v>84</v>
      </c>
      <c r="B14" s="154"/>
      <c r="C14" s="154"/>
      <c r="D14" s="154"/>
      <c r="E14" s="154"/>
      <c r="F14" s="154"/>
      <c r="G14" s="15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1" ht="15" customHeight="1">
      <c r="A15" s="155" t="s">
        <v>8</v>
      </c>
      <c r="B15" s="155" t="s">
        <v>9</v>
      </c>
      <c r="C15" s="155" t="s">
        <v>85</v>
      </c>
      <c r="D15" s="155" t="s">
        <v>11</v>
      </c>
      <c r="E15" s="155" t="s">
        <v>12</v>
      </c>
      <c r="F15" s="155" t="s">
        <v>86</v>
      </c>
      <c r="G15" s="151" t="s">
        <v>87</v>
      </c>
      <c r="H15" s="151" t="s">
        <v>88</v>
      </c>
      <c r="I15"/>
      <c r="J15" s="152"/>
      <c r="K15" s="153"/>
    </row>
    <row r="16" spans="1:11" ht="15" customHeight="1">
      <c r="A16" s="155"/>
      <c r="B16" s="155"/>
      <c r="C16" s="155"/>
      <c r="D16" s="155"/>
      <c r="E16" s="155"/>
      <c r="F16" s="155"/>
      <c r="G16" s="155"/>
      <c r="H16" s="151"/>
      <c r="I16"/>
      <c r="J16" s="152"/>
      <c r="K16" s="153"/>
    </row>
    <row r="17" spans="1:11" ht="15" customHeight="1">
      <c r="A17" s="155"/>
      <c r="B17" s="155"/>
      <c r="C17" s="155"/>
      <c r="D17" s="155"/>
      <c r="E17" s="155"/>
      <c r="F17" s="155"/>
      <c r="G17" s="155"/>
      <c r="H17" s="151"/>
      <c r="I17"/>
      <c r="J17" s="152"/>
      <c r="K17" s="153"/>
    </row>
    <row r="18" spans="1:11" ht="15" customHeight="1">
      <c r="A18" s="76" t="s">
        <v>15</v>
      </c>
      <c r="B18" s="77"/>
      <c r="C18" s="149" t="s">
        <v>89</v>
      </c>
      <c r="D18" s="149"/>
      <c r="E18" s="149"/>
      <c r="F18" s="149"/>
      <c r="G18" s="149"/>
      <c r="H18" s="78">
        <f>ROUND(H19,2)</f>
        <v>0</v>
      </c>
      <c r="I18"/>
      <c r="J18" s="79"/>
      <c r="K18" s="80"/>
    </row>
    <row r="19" spans="1:11" ht="15" customHeight="1">
      <c r="A19" s="81" t="s">
        <v>17</v>
      </c>
      <c r="B19" s="82" t="s">
        <v>90</v>
      </c>
      <c r="C19" s="83" t="s">
        <v>91</v>
      </c>
      <c r="D19" s="84" t="s">
        <v>92</v>
      </c>
      <c r="E19" s="85">
        <v>0</v>
      </c>
      <c r="F19" s="85">
        <v>0</v>
      </c>
      <c r="G19" s="86">
        <f>ROUND(F19*1.2687,2)</f>
        <v>0</v>
      </c>
      <c r="H19" s="87">
        <f>E19*G19</f>
        <v>0</v>
      </c>
      <c r="I19" s="88"/>
      <c r="J19" s="89"/>
      <c r="K19" s="90"/>
    </row>
    <row r="20" spans="1:11" ht="15" customHeight="1">
      <c r="A20" s="76" t="s">
        <v>28</v>
      </c>
      <c r="B20" s="91"/>
      <c r="C20" s="149" t="s">
        <v>93</v>
      </c>
      <c r="D20" s="149"/>
      <c r="E20" s="149"/>
      <c r="F20" s="149"/>
      <c r="G20" s="149"/>
      <c r="H20" s="78">
        <f>ROUND(SUM(H21:H22),2)</f>
        <v>1953.48</v>
      </c>
      <c r="I20" s="92"/>
      <c r="J20" s="89"/>
      <c r="K20" s="80"/>
    </row>
    <row r="21" spans="1:11" ht="15" customHeight="1">
      <c r="A21" s="93" t="s">
        <v>30</v>
      </c>
      <c r="B21" s="94" t="s">
        <v>25</v>
      </c>
      <c r="C21" s="83" t="s">
        <v>26</v>
      </c>
      <c r="D21" s="84" t="s">
        <v>20</v>
      </c>
      <c r="E21" s="85">
        <f>ROUND('PLANILHA SERVIÇOS '!E21+'PLANILHA SERVIÇOS '!E38+'PLANILHA SERVIÇOS '!E55,2)</f>
        <v>0</v>
      </c>
      <c r="F21" s="85">
        <f>ROUND(0.291,2)</f>
        <v>0.29</v>
      </c>
      <c r="G21" s="95">
        <f>ROUND(F21*1.2687,2)</f>
        <v>0.37</v>
      </c>
      <c r="H21" s="87">
        <f>ROUND(E21*G21,2)</f>
        <v>0</v>
      </c>
      <c r="I21" s="88"/>
      <c r="J21" s="89"/>
      <c r="K21" s="89"/>
    </row>
    <row r="22" spans="1:11" ht="15" customHeight="1">
      <c r="A22" s="93" t="s">
        <v>94</v>
      </c>
      <c r="B22" s="94" t="s">
        <v>95</v>
      </c>
      <c r="C22" s="83" t="s">
        <v>96</v>
      </c>
      <c r="D22" s="84" t="s">
        <v>20</v>
      </c>
      <c r="E22" s="85">
        <f>ROUND(12,2)</f>
        <v>12</v>
      </c>
      <c r="F22" s="85">
        <f>ROUND(128.31,2)</f>
        <v>128.31</v>
      </c>
      <c r="G22" s="95">
        <f>ROUND(F22*1.2687,2)</f>
        <v>162.79</v>
      </c>
      <c r="H22" s="87">
        <f>ROUND(E22*G22,2)</f>
        <v>1953.48</v>
      </c>
      <c r="I22" s="88"/>
      <c r="J22" s="89"/>
      <c r="K22" s="89"/>
    </row>
    <row r="23" spans="1:11" ht="15" customHeight="1">
      <c r="A23" s="76" t="s">
        <v>33</v>
      </c>
      <c r="B23" s="91"/>
      <c r="C23" s="149" t="s">
        <v>29</v>
      </c>
      <c r="D23" s="149"/>
      <c r="E23" s="149"/>
      <c r="F23" s="149"/>
      <c r="G23" s="149"/>
      <c r="H23" s="78">
        <f>ROUND(SUM(H24:H27),2)</f>
        <v>0</v>
      </c>
      <c r="I23" s="92"/>
      <c r="J23" s="89"/>
      <c r="K23" s="80"/>
    </row>
    <row r="24" spans="1:11" ht="15" customHeight="1">
      <c r="A24" s="93" t="s">
        <v>35</v>
      </c>
      <c r="B24" s="96" t="s">
        <v>97</v>
      </c>
      <c r="C24" s="97" t="s">
        <v>98</v>
      </c>
      <c r="D24" s="84" t="s">
        <v>20</v>
      </c>
      <c r="E24" s="85">
        <f>ROUND('PLANILHA SERVIÇOS '!E24+'PLANILHA SERVIÇOS '!E41+'PLANILHA SERVIÇOS '!E58,2)</f>
        <v>0</v>
      </c>
      <c r="F24" s="85">
        <f>ROUND(25.3,2)</f>
        <v>25.3</v>
      </c>
      <c r="G24" s="95">
        <f>ROUND(F24*1.2687,2)</f>
        <v>32.1</v>
      </c>
      <c r="H24" s="87">
        <f>ROUND(E24*G24,2)</f>
        <v>0</v>
      </c>
      <c r="I24" s="98"/>
      <c r="J24" s="89"/>
      <c r="K24" s="89"/>
    </row>
    <row r="25" spans="1:11" ht="15" customHeight="1">
      <c r="A25" s="93" t="s">
        <v>99</v>
      </c>
      <c r="B25" s="96" t="s">
        <v>100</v>
      </c>
      <c r="C25" s="97" t="s">
        <v>101</v>
      </c>
      <c r="D25" s="84" t="s">
        <v>38</v>
      </c>
      <c r="E25" s="85">
        <f>ROUND(SUM('PLANILHA SERVIÇOS '!E25,'PLANILHA SERVIÇOS '!E42,'PLANILHA SERVIÇOS '!E59),2)</f>
        <v>0</v>
      </c>
      <c r="F25" s="85">
        <f>ROUND(34.57,2)</f>
        <v>34.57</v>
      </c>
      <c r="G25" s="95">
        <f>ROUND(F25*1.2687,2)</f>
        <v>43.86</v>
      </c>
      <c r="H25" s="87">
        <f>ROUND(E25*G25,2)</f>
        <v>0</v>
      </c>
      <c r="I25" s="98"/>
      <c r="J25" s="89"/>
      <c r="K25" s="89"/>
    </row>
    <row r="26" spans="1:11" ht="15" customHeight="1">
      <c r="A26" s="93" t="s">
        <v>102</v>
      </c>
      <c r="B26" s="96" t="s">
        <v>103</v>
      </c>
      <c r="C26" s="97" t="s">
        <v>104</v>
      </c>
      <c r="D26" s="84" t="s">
        <v>58</v>
      </c>
      <c r="E26" s="85">
        <f>ROUND(SUM('PLANILHA SERVIÇOS '!E26,'PLANILHA SERVIÇOS '!E43,'PLANILHA SERVIÇOS '!E60),2)</f>
        <v>0</v>
      </c>
      <c r="F26" s="85">
        <f>ROUND(26.74,2)</f>
        <v>26.74</v>
      </c>
      <c r="G26" s="95">
        <f>ROUND(F26*1.2687,2)</f>
        <v>33.93</v>
      </c>
      <c r="H26" s="87">
        <f>ROUND(E26*G26,2)</f>
        <v>0</v>
      </c>
      <c r="I26" s="98"/>
      <c r="J26" s="89"/>
      <c r="K26" s="89"/>
    </row>
    <row r="27" spans="1:11" ht="15" customHeight="1">
      <c r="A27" s="93" t="s">
        <v>105</v>
      </c>
      <c r="B27" s="96" t="s">
        <v>106</v>
      </c>
      <c r="C27" s="97" t="s">
        <v>107</v>
      </c>
      <c r="D27" s="84" t="s">
        <v>58</v>
      </c>
      <c r="E27" s="85">
        <f>ROUND(SUM('PLANILHA SERVIÇOS '!E27,'PLANILHA SERVIÇOS '!E44,'PLANILHA SERVIÇOS '!E61),2)</f>
        <v>0</v>
      </c>
      <c r="F27" s="85">
        <f>ROUND(291.13,2)</f>
        <v>291.13</v>
      </c>
      <c r="G27" s="95">
        <f>ROUND(F27*1.2687,2)</f>
        <v>369.36</v>
      </c>
      <c r="H27" s="87">
        <f>ROUND(E27*G27,2)</f>
        <v>0</v>
      </c>
      <c r="I27" s="98"/>
      <c r="J27" s="89"/>
      <c r="K27" s="89"/>
    </row>
    <row r="28" spans="1:11" ht="15" customHeight="1">
      <c r="A28" s="76" t="s">
        <v>39</v>
      </c>
      <c r="B28" s="91"/>
      <c r="C28" s="149" t="s">
        <v>108</v>
      </c>
      <c r="D28" s="149"/>
      <c r="E28" s="149"/>
      <c r="F28" s="149"/>
      <c r="G28" s="149"/>
      <c r="H28" s="78">
        <f>ROUND(H29,2)</f>
        <v>0</v>
      </c>
      <c r="I28" s="92"/>
      <c r="J28" s="89"/>
      <c r="K28" s="80"/>
    </row>
    <row r="29" spans="1:11" ht="15" customHeight="1">
      <c r="A29" s="99" t="s">
        <v>41</v>
      </c>
      <c r="B29" s="94" t="s">
        <v>42</v>
      </c>
      <c r="C29" s="83" t="s">
        <v>43</v>
      </c>
      <c r="D29" s="84" t="s">
        <v>20</v>
      </c>
      <c r="E29" s="85">
        <f>ROUND(SUM('PLANILHA SERVIÇOS '!E29,'PLANILHA SERVIÇOS '!E46,'PLANILHA SERVIÇOS '!E63),2)</f>
        <v>0</v>
      </c>
      <c r="F29" s="85">
        <f>ROUND(0.68,2)</f>
        <v>0.68</v>
      </c>
      <c r="G29" s="95">
        <f>ROUND(F29*1.2687,2)</f>
        <v>0.86</v>
      </c>
      <c r="H29" s="87">
        <f>ROUND(E29*G29,2)</f>
        <v>0</v>
      </c>
      <c r="I29" s="88"/>
      <c r="J29" s="89"/>
      <c r="K29" s="80"/>
    </row>
    <row r="30" spans="1:11" ht="15" customHeight="1">
      <c r="A30" s="99"/>
      <c r="B30" s="100"/>
      <c r="C30" s="101"/>
      <c r="D30" s="102"/>
      <c r="E30" s="103"/>
      <c r="F30" s="103"/>
      <c r="G30" s="104"/>
      <c r="H30" s="105"/>
      <c r="I30" s="88"/>
      <c r="J30" s="89"/>
      <c r="K30" s="80"/>
    </row>
    <row r="31" spans="1:11" ht="15" customHeight="1">
      <c r="A31" s="150" t="s">
        <v>66</v>
      </c>
      <c r="B31" s="150"/>
      <c r="C31" s="150"/>
      <c r="D31" s="150"/>
      <c r="E31" s="150"/>
      <c r="F31" s="150"/>
      <c r="G31" s="150"/>
      <c r="H31" s="106">
        <f>ROUND(SUM(H18,H20,H23,H28),2)</f>
        <v>1953.48</v>
      </c>
      <c r="I31"/>
      <c r="J31" s="107"/>
      <c r="K31" s="108"/>
    </row>
  </sheetData>
  <sheetProtection selectLockedCells="1" selectUnlockedCells="1"/>
  <mergeCells count="22">
    <mergeCell ref="A1:H8"/>
    <mergeCell ref="A9:B13"/>
    <mergeCell ref="C9:G9"/>
    <mergeCell ref="C10:G10"/>
    <mergeCell ref="C11:G11"/>
    <mergeCell ref="C12:G12"/>
    <mergeCell ref="A14:G14"/>
    <mergeCell ref="A15:A17"/>
    <mergeCell ref="B15:B17"/>
    <mergeCell ref="C15:C17"/>
    <mergeCell ref="D15:D17"/>
    <mergeCell ref="E15:E17"/>
    <mergeCell ref="F15:F17"/>
    <mergeCell ref="G15:G17"/>
    <mergeCell ref="C28:G28"/>
    <mergeCell ref="A31:G31"/>
    <mergeCell ref="H15:H17"/>
    <mergeCell ref="J15:J17"/>
    <mergeCell ref="K15:K17"/>
    <mergeCell ref="C18:G18"/>
    <mergeCell ref="C20:G20"/>
    <mergeCell ref="C23:G23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62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"/>
  <sheetViews>
    <sheetView view="pageBreakPreview" zoomScale="110" zoomScaleSheetLayoutView="110" zoomScalePageLayoutView="0" workbookViewId="0" topLeftCell="A1">
      <selection activeCell="A64" sqref="A64:E64"/>
    </sheetView>
  </sheetViews>
  <sheetFormatPr defaultColWidth="9.140625" defaultRowHeight="15"/>
  <cols>
    <col min="1" max="1" width="7.140625" style="1" customWidth="1"/>
    <col min="2" max="2" width="9.57421875" style="1" customWidth="1"/>
    <col min="3" max="3" width="70.7109375" style="2" customWidth="1"/>
    <col min="4" max="4" width="7.140625" style="1" customWidth="1"/>
    <col min="5" max="5" width="10.8515625" style="3" customWidth="1"/>
    <col min="6" max="6" width="9.140625" style="4" customWidth="1"/>
    <col min="7" max="7" width="10.57421875" style="4" customWidth="1"/>
    <col min="8" max="8" width="9.140625" style="4" customWidth="1"/>
    <col min="9" max="9" width="11.8515625" style="4" customWidth="1"/>
    <col min="10" max="10" width="10.57421875" style="4" customWidth="1"/>
    <col min="11" max="11" width="14.28125" style="4" customWidth="1"/>
    <col min="12" max="16384" width="9.140625" style="4" customWidth="1"/>
  </cols>
  <sheetData>
    <row r="1" spans="1:256" ht="15" customHeight="1">
      <c r="A1" s="164" t="s">
        <v>77</v>
      </c>
      <c r="B1" s="164"/>
      <c r="C1" s="164"/>
      <c r="D1" s="164"/>
      <c r="E1" s="164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 customHeight="1">
      <c r="A2" s="164"/>
      <c r="B2" s="164"/>
      <c r="C2" s="164"/>
      <c r="D2" s="164"/>
      <c r="E2" s="16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 customHeight="1">
      <c r="A3" s="164"/>
      <c r="B3" s="164"/>
      <c r="C3" s="164"/>
      <c r="D3" s="164"/>
      <c r="E3" s="16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 customHeight="1">
      <c r="A4" s="164"/>
      <c r="B4" s="164"/>
      <c r="C4" s="164"/>
      <c r="D4" s="164"/>
      <c r="E4" s="16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 customHeight="1">
      <c r="A5" s="164"/>
      <c r="B5" s="164"/>
      <c r="C5" s="164"/>
      <c r="D5" s="164"/>
      <c r="E5" s="16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 customHeight="1">
      <c r="A6" s="164"/>
      <c r="B6" s="164"/>
      <c r="C6" s="164"/>
      <c r="D6" s="164"/>
      <c r="E6" s="16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 hidden="1">
      <c r="A7" s="164"/>
      <c r="B7" s="164"/>
      <c r="C7" s="164"/>
      <c r="D7" s="164"/>
      <c r="E7" s="164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 hidden="1">
      <c r="A8" s="164"/>
      <c r="B8" s="164"/>
      <c r="C8" s="164"/>
      <c r="D8" s="164"/>
      <c r="E8" s="16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 customHeight="1">
      <c r="A9" s="165" t="s">
        <v>109</v>
      </c>
      <c r="B9" s="165"/>
      <c r="C9" s="166" t="s">
        <v>110</v>
      </c>
      <c r="D9" s="166"/>
      <c r="E9" s="166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 customHeight="1">
      <c r="A10" s="165"/>
      <c r="B10" s="165"/>
      <c r="C10" s="166" t="s">
        <v>80</v>
      </c>
      <c r="D10" s="166"/>
      <c r="E10" s="166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>
      <c r="A11" s="165"/>
      <c r="B11" s="165"/>
      <c r="C11" s="166" t="s">
        <v>111</v>
      </c>
      <c r="D11" s="166"/>
      <c r="E11" s="166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 customHeight="1">
      <c r="A12" s="165"/>
      <c r="B12" s="165"/>
      <c r="C12" s="166" t="s">
        <v>112</v>
      </c>
      <c r="D12" s="166"/>
      <c r="E12" s="16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 customHeight="1">
      <c r="A13" s="154" t="s">
        <v>84</v>
      </c>
      <c r="B13" s="154"/>
      <c r="C13" s="154"/>
      <c r="D13" s="154"/>
      <c r="E13" s="15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 customHeight="1">
      <c r="A14" s="161" t="s">
        <v>113</v>
      </c>
      <c r="B14" s="161"/>
      <c r="C14" s="161"/>
      <c r="D14" s="161"/>
      <c r="E14" s="16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 customHeight="1">
      <c r="A15" s="162" t="s">
        <v>8</v>
      </c>
      <c r="B15" s="163" t="s">
        <v>9</v>
      </c>
      <c r="C15" s="163" t="s">
        <v>114</v>
      </c>
      <c r="D15" s="163" t="s">
        <v>11</v>
      </c>
      <c r="E15" s="163" t="s">
        <v>12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 customHeight="1">
      <c r="A16" s="162"/>
      <c r="B16" s="163"/>
      <c r="C16" s="163"/>
      <c r="D16" s="163"/>
      <c r="E16" s="163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 customHeight="1">
      <c r="A17" s="162"/>
      <c r="B17" s="163"/>
      <c r="C17" s="163"/>
      <c r="D17" s="163"/>
      <c r="E17" s="163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 customHeight="1">
      <c r="A18" s="109" t="s">
        <v>15</v>
      </c>
      <c r="B18" s="110"/>
      <c r="C18" s="111" t="s">
        <v>89</v>
      </c>
      <c r="D18" s="112"/>
      <c r="E18" s="113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 customHeight="1">
      <c r="A19" s="114" t="s">
        <v>17</v>
      </c>
      <c r="B19" s="115" t="s">
        <v>90</v>
      </c>
      <c r="C19" s="116" t="s">
        <v>91</v>
      </c>
      <c r="D19" s="117" t="s">
        <v>92</v>
      </c>
      <c r="E19" s="118">
        <v>0</v>
      </c>
      <c r="F19"/>
      <c r="G19" s="119"/>
      <c r="H19"/>
      <c r="I19"/>
      <c r="J19"/>
      <c r="K19" s="12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>
      <c r="A20" s="109" t="s">
        <v>28</v>
      </c>
      <c r="B20" s="121"/>
      <c r="C20" s="122" t="s">
        <v>93</v>
      </c>
      <c r="D20" s="123"/>
      <c r="E20" s="124"/>
      <c r="F20"/>
      <c r="G20"/>
      <c r="H20"/>
      <c r="I20" s="120"/>
      <c r="J20"/>
      <c r="K20" s="125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 customHeight="1">
      <c r="A21" s="126" t="s">
        <v>30</v>
      </c>
      <c r="B21" s="115" t="s">
        <v>25</v>
      </c>
      <c r="C21" s="116" t="s">
        <v>26</v>
      </c>
      <c r="D21" s="117" t="s">
        <v>20</v>
      </c>
      <c r="E21" s="118">
        <v>0</v>
      </c>
      <c r="F21"/>
      <c r="G21"/>
      <c r="H21"/>
      <c r="I21" s="120"/>
      <c r="J21"/>
      <c r="K21" s="12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 customHeight="1">
      <c r="A22" s="126" t="s">
        <v>94</v>
      </c>
      <c r="B22" s="115" t="s">
        <v>95</v>
      </c>
      <c r="C22" s="116" t="s">
        <v>96</v>
      </c>
      <c r="D22" s="117" t="s">
        <v>20</v>
      </c>
      <c r="E22" s="118">
        <v>0</v>
      </c>
      <c r="F22"/>
      <c r="G22"/>
      <c r="H22"/>
      <c r="I22"/>
      <c r="J22"/>
      <c r="K22" s="120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 customHeight="1">
      <c r="A23" s="109" t="s">
        <v>33</v>
      </c>
      <c r="B23" s="121"/>
      <c r="C23" s="122" t="s">
        <v>29</v>
      </c>
      <c r="D23" s="123"/>
      <c r="E23" s="124"/>
      <c r="F23"/>
      <c r="G23"/>
      <c r="H23"/>
      <c r="I23"/>
      <c r="J23"/>
      <c r="K23" s="125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 customHeight="1">
      <c r="A24" s="126" t="s">
        <v>35</v>
      </c>
      <c r="B24" s="117" t="s">
        <v>97</v>
      </c>
      <c r="C24" s="127" t="s">
        <v>98</v>
      </c>
      <c r="D24" s="117" t="s">
        <v>20</v>
      </c>
      <c r="E24" s="118">
        <v>0</v>
      </c>
      <c r="F24"/>
      <c r="G24"/>
      <c r="H24"/>
      <c r="I24" s="120"/>
      <c r="J24"/>
      <c r="K24" s="12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 customHeight="1">
      <c r="A25" s="126" t="s">
        <v>99</v>
      </c>
      <c r="B25" s="117" t="s">
        <v>100</v>
      </c>
      <c r="C25" s="127" t="s">
        <v>115</v>
      </c>
      <c r="D25" s="117" t="s">
        <v>38</v>
      </c>
      <c r="E25" s="118">
        <v>0</v>
      </c>
      <c r="F25"/>
      <c r="G25"/>
      <c r="H25"/>
      <c r="I25" s="120"/>
      <c r="J25"/>
      <c r="K25" s="12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 customHeight="1">
      <c r="A26" s="126" t="s">
        <v>102</v>
      </c>
      <c r="B26" s="117" t="s">
        <v>103</v>
      </c>
      <c r="C26" s="127" t="s">
        <v>104</v>
      </c>
      <c r="D26" s="117" t="s">
        <v>58</v>
      </c>
      <c r="E26" s="118">
        <v>0</v>
      </c>
      <c r="F26"/>
      <c r="G26"/>
      <c r="H26"/>
      <c r="I26" s="120"/>
      <c r="J26"/>
      <c r="K26" s="12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 customHeight="1">
      <c r="A27" s="126" t="s">
        <v>105</v>
      </c>
      <c r="B27" s="117" t="s">
        <v>106</v>
      </c>
      <c r="C27" s="127" t="s">
        <v>107</v>
      </c>
      <c r="D27" s="117" t="s">
        <v>58</v>
      </c>
      <c r="E27" s="118">
        <v>0</v>
      </c>
      <c r="F27"/>
      <c r="G27"/>
      <c r="H27"/>
      <c r="I27" s="120"/>
      <c r="J27"/>
      <c r="K27" s="120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 customHeight="1">
      <c r="A28" s="109" t="s">
        <v>39</v>
      </c>
      <c r="B28" s="121"/>
      <c r="C28" s="122" t="s">
        <v>108</v>
      </c>
      <c r="D28" s="123"/>
      <c r="E28" s="124"/>
      <c r="F28"/>
      <c r="G28"/>
      <c r="H28"/>
      <c r="I28" s="120"/>
      <c r="J28"/>
      <c r="K28" s="125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 customHeight="1">
      <c r="A29" s="128" t="s">
        <v>41</v>
      </c>
      <c r="B29" s="129" t="s">
        <v>42</v>
      </c>
      <c r="C29" s="130" t="s">
        <v>43</v>
      </c>
      <c r="D29" s="131" t="s">
        <v>20</v>
      </c>
      <c r="E29" s="118">
        <v>0</v>
      </c>
      <c r="F29"/>
      <c r="G29"/>
      <c r="H29"/>
      <c r="I29" s="120"/>
      <c r="J29"/>
      <c r="K29" s="120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 customHeight="1">
      <c r="A30" s="132"/>
      <c r="B30" s="132"/>
      <c r="C30" s="132"/>
      <c r="D30" s="132"/>
      <c r="E30" s="132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 customHeight="1">
      <c r="A31" s="161" t="s">
        <v>116</v>
      </c>
      <c r="B31" s="161"/>
      <c r="C31" s="161"/>
      <c r="D31" s="161"/>
      <c r="E31" s="16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 customHeight="1">
      <c r="A32" s="162" t="s">
        <v>8</v>
      </c>
      <c r="B32" s="163" t="s">
        <v>9</v>
      </c>
      <c r="C32" s="163" t="s">
        <v>114</v>
      </c>
      <c r="D32" s="163" t="s">
        <v>11</v>
      </c>
      <c r="E32" s="163" t="s">
        <v>12</v>
      </c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 customHeight="1">
      <c r="A33" s="162"/>
      <c r="B33" s="163"/>
      <c r="C33" s="163"/>
      <c r="D33" s="163"/>
      <c r="E33" s="16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 customHeight="1">
      <c r="A34" s="162"/>
      <c r="B34" s="163"/>
      <c r="C34" s="163"/>
      <c r="D34" s="163"/>
      <c r="E34" s="163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 customHeight="1">
      <c r="A35" s="109" t="s">
        <v>15</v>
      </c>
      <c r="B35" s="110"/>
      <c r="C35" s="111" t="s">
        <v>89</v>
      </c>
      <c r="D35" s="112"/>
      <c r="E35" s="113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 customHeight="1">
      <c r="A36" s="114" t="s">
        <v>17</v>
      </c>
      <c r="B36" s="115" t="s">
        <v>90</v>
      </c>
      <c r="C36" s="116" t="s">
        <v>91</v>
      </c>
      <c r="D36" s="117" t="s">
        <v>92</v>
      </c>
      <c r="E36" s="118">
        <v>0</v>
      </c>
      <c r="F36"/>
      <c r="G36" s="119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" customHeight="1">
      <c r="A37" s="109" t="s">
        <v>28</v>
      </c>
      <c r="B37" s="121"/>
      <c r="C37" s="122" t="s">
        <v>93</v>
      </c>
      <c r="D37" s="123"/>
      <c r="E37" s="124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 customHeight="1">
      <c r="A38" s="126" t="s">
        <v>30</v>
      </c>
      <c r="B38" s="115" t="s">
        <v>25</v>
      </c>
      <c r="C38" s="116" t="s">
        <v>26</v>
      </c>
      <c r="D38" s="117" t="s">
        <v>20</v>
      </c>
      <c r="E38" s="118">
        <v>0</v>
      </c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 customHeight="1">
      <c r="A39" s="126" t="s">
        <v>94</v>
      </c>
      <c r="B39" s="115" t="s">
        <v>95</v>
      </c>
      <c r="C39" s="116" t="s">
        <v>96</v>
      </c>
      <c r="D39" s="117" t="s">
        <v>20</v>
      </c>
      <c r="E39" s="118">
        <v>0</v>
      </c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 customHeight="1">
      <c r="A40" s="109" t="s">
        <v>33</v>
      </c>
      <c r="B40" s="121"/>
      <c r="C40" s="122" t="s">
        <v>29</v>
      </c>
      <c r="D40" s="123"/>
      <c r="E40" s="124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 customHeight="1">
      <c r="A41" s="126" t="s">
        <v>35</v>
      </c>
      <c r="B41" s="117" t="s">
        <v>97</v>
      </c>
      <c r="C41" s="127" t="s">
        <v>98</v>
      </c>
      <c r="D41" s="117" t="s">
        <v>20</v>
      </c>
      <c r="E41" s="118">
        <v>0</v>
      </c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 customHeight="1">
      <c r="A42" s="126" t="s">
        <v>99</v>
      </c>
      <c r="B42" s="117" t="s">
        <v>100</v>
      </c>
      <c r="C42" s="127" t="s">
        <v>115</v>
      </c>
      <c r="D42" s="117" t="s">
        <v>38</v>
      </c>
      <c r="E42" s="118">
        <v>0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 customHeight="1">
      <c r="A43" s="126" t="s">
        <v>102</v>
      </c>
      <c r="B43" s="117" t="s">
        <v>103</v>
      </c>
      <c r="C43" s="127" t="s">
        <v>104</v>
      </c>
      <c r="D43" s="117" t="s">
        <v>58</v>
      </c>
      <c r="E43" s="118">
        <v>0</v>
      </c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" customHeight="1">
      <c r="A44" s="126" t="s">
        <v>105</v>
      </c>
      <c r="B44" s="117" t="s">
        <v>106</v>
      </c>
      <c r="C44" s="127" t="s">
        <v>107</v>
      </c>
      <c r="D44" s="117" t="s">
        <v>58</v>
      </c>
      <c r="E44" s="118">
        <v>0</v>
      </c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" customHeight="1">
      <c r="A45" s="109" t="s">
        <v>39</v>
      </c>
      <c r="B45" s="121"/>
      <c r="C45" s="122" t="s">
        <v>108</v>
      </c>
      <c r="D45" s="123"/>
      <c r="E45" s="12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" customHeight="1">
      <c r="A46" s="128" t="s">
        <v>41</v>
      </c>
      <c r="B46" s="129" t="s">
        <v>42</v>
      </c>
      <c r="C46" s="130" t="s">
        <v>43</v>
      </c>
      <c r="D46" s="131" t="s">
        <v>20</v>
      </c>
      <c r="E46" s="118">
        <v>0</v>
      </c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" customHeight="1">
      <c r="A47" s="132"/>
      <c r="B47" s="132"/>
      <c r="C47" s="132"/>
      <c r="D47" s="132"/>
      <c r="E47" s="132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" customHeight="1">
      <c r="A48" s="161" t="s">
        <v>117</v>
      </c>
      <c r="B48" s="161"/>
      <c r="C48" s="161"/>
      <c r="D48" s="161"/>
      <c r="E48" s="16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" customHeight="1">
      <c r="A49" s="162" t="s">
        <v>8</v>
      </c>
      <c r="B49" s="163" t="s">
        <v>9</v>
      </c>
      <c r="C49" s="163" t="s">
        <v>114</v>
      </c>
      <c r="D49" s="163" t="s">
        <v>11</v>
      </c>
      <c r="E49" s="163" t="s">
        <v>12</v>
      </c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" customHeight="1">
      <c r="A50" s="162"/>
      <c r="B50" s="163"/>
      <c r="C50" s="163"/>
      <c r="D50" s="163"/>
      <c r="E50" s="163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5" customHeight="1">
      <c r="A51" s="162"/>
      <c r="B51" s="163"/>
      <c r="C51" s="163"/>
      <c r="D51" s="163"/>
      <c r="E51" s="163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 customHeight="1">
      <c r="A52" s="109" t="s">
        <v>15</v>
      </c>
      <c r="B52" s="110"/>
      <c r="C52" s="111" t="s">
        <v>89</v>
      </c>
      <c r="D52" s="112"/>
      <c r="E52" s="113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114" t="s">
        <v>17</v>
      </c>
      <c r="B53" s="115" t="s">
        <v>90</v>
      </c>
      <c r="C53" s="116" t="s">
        <v>91</v>
      </c>
      <c r="D53" s="117" t="s">
        <v>92</v>
      </c>
      <c r="E53" s="118">
        <v>0</v>
      </c>
      <c r="F53"/>
      <c r="G53" s="119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 customHeight="1">
      <c r="A54" s="109" t="s">
        <v>28</v>
      </c>
      <c r="B54" s="121"/>
      <c r="C54" s="122" t="s">
        <v>93</v>
      </c>
      <c r="D54" s="123"/>
      <c r="E54" s="12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 customHeight="1">
      <c r="A55" s="126" t="s">
        <v>30</v>
      </c>
      <c r="B55" s="115" t="s">
        <v>25</v>
      </c>
      <c r="C55" s="116" t="s">
        <v>26</v>
      </c>
      <c r="D55" s="117" t="s">
        <v>20</v>
      </c>
      <c r="E55" s="118">
        <v>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 customHeight="1">
      <c r="A56" s="126" t="s">
        <v>94</v>
      </c>
      <c r="B56" s="115" t="s">
        <v>95</v>
      </c>
      <c r="C56" s="116" t="s">
        <v>96</v>
      </c>
      <c r="D56" s="117" t="s">
        <v>20</v>
      </c>
      <c r="E56" s="118">
        <v>0</v>
      </c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 customHeight="1">
      <c r="A57" s="109" t="s">
        <v>33</v>
      </c>
      <c r="B57" s="121"/>
      <c r="C57" s="122" t="s">
        <v>29</v>
      </c>
      <c r="D57" s="123"/>
      <c r="E57" s="124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 customHeight="1">
      <c r="A58" s="126" t="s">
        <v>35</v>
      </c>
      <c r="B58" s="117" t="s">
        <v>97</v>
      </c>
      <c r="C58" s="127" t="s">
        <v>98</v>
      </c>
      <c r="D58" s="117" t="s">
        <v>20</v>
      </c>
      <c r="E58" s="118">
        <v>0</v>
      </c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 customHeight="1">
      <c r="A59" s="126" t="s">
        <v>99</v>
      </c>
      <c r="B59" s="117" t="s">
        <v>100</v>
      </c>
      <c r="C59" s="127" t="s">
        <v>115</v>
      </c>
      <c r="D59" s="117" t="s">
        <v>38</v>
      </c>
      <c r="E59" s="118">
        <v>0</v>
      </c>
      <c r="F59"/>
      <c r="G59" s="11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 customHeight="1">
      <c r="A60" s="126" t="s">
        <v>102</v>
      </c>
      <c r="B60" s="117" t="s">
        <v>103</v>
      </c>
      <c r="C60" s="127" t="s">
        <v>104</v>
      </c>
      <c r="D60" s="117" t="s">
        <v>58</v>
      </c>
      <c r="E60" s="118">
        <v>0</v>
      </c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 customHeight="1">
      <c r="A61" s="126" t="s">
        <v>105</v>
      </c>
      <c r="B61" s="117" t="s">
        <v>106</v>
      </c>
      <c r="C61" s="127" t="s">
        <v>107</v>
      </c>
      <c r="D61" s="117" t="s">
        <v>58</v>
      </c>
      <c r="E61" s="118">
        <v>0</v>
      </c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 customHeight="1">
      <c r="A62" s="109" t="s">
        <v>39</v>
      </c>
      <c r="B62" s="121"/>
      <c r="C62" s="122" t="s">
        <v>108</v>
      </c>
      <c r="D62" s="123"/>
      <c r="E62" s="124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 customHeight="1">
      <c r="A63" s="128" t="s">
        <v>41</v>
      </c>
      <c r="B63" s="129" t="s">
        <v>42</v>
      </c>
      <c r="C63" s="130" t="s">
        <v>43</v>
      </c>
      <c r="D63" s="131" t="s">
        <v>20</v>
      </c>
      <c r="E63" s="118">
        <v>0</v>
      </c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 customHeight="1">
      <c r="A64" s="160"/>
      <c r="B64" s="160"/>
      <c r="C64" s="160"/>
      <c r="D64" s="160"/>
      <c r="E64" s="160"/>
      <c r="F64"/>
      <c r="G64" s="119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</sheetData>
  <sheetProtection selectLockedCells="1" selectUnlockedCells="1"/>
  <mergeCells count="26">
    <mergeCell ref="A1:E8"/>
    <mergeCell ref="A9:B12"/>
    <mergeCell ref="C9:E9"/>
    <mergeCell ref="C10:E10"/>
    <mergeCell ref="C11:E11"/>
    <mergeCell ref="C12:E12"/>
    <mergeCell ref="A13:E13"/>
    <mergeCell ref="A14:E14"/>
    <mergeCell ref="A15:A17"/>
    <mergeCell ref="B15:B17"/>
    <mergeCell ref="C15:C17"/>
    <mergeCell ref="D15:D17"/>
    <mergeCell ref="E15:E17"/>
    <mergeCell ref="A31:E31"/>
    <mergeCell ref="A32:A34"/>
    <mergeCell ref="B32:B34"/>
    <mergeCell ref="C32:C34"/>
    <mergeCell ref="D32:D34"/>
    <mergeCell ref="E32:E34"/>
    <mergeCell ref="A64:E64"/>
    <mergeCell ref="A48:E48"/>
    <mergeCell ref="A49:A51"/>
    <mergeCell ref="B49:B51"/>
    <mergeCell ref="C49:C51"/>
    <mergeCell ref="D49:D51"/>
    <mergeCell ref="E49:E5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scale="83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BERNARDO FEITOSA</dc:creator>
  <cp:keywords/>
  <dc:description/>
  <cp:lastModifiedBy>Marcilio Goncalves Sabino</cp:lastModifiedBy>
  <cp:lastPrinted>2017-05-29T14:07:58Z</cp:lastPrinted>
  <dcterms:created xsi:type="dcterms:W3CDTF">2013-10-29T16:27:58Z</dcterms:created>
  <dcterms:modified xsi:type="dcterms:W3CDTF">2018-02-02T14:02:31Z</dcterms:modified>
  <cp:category/>
  <cp:version/>
  <cp:contentType/>
  <cp:contentStatus/>
  <cp:revision>65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